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4" activeTab="6"/>
  </bookViews>
  <sheets>
    <sheet name="tab. nr 1" sheetId="1" r:id="rId1"/>
    <sheet name="tab. nr 2" sheetId="2" r:id="rId2"/>
    <sheet name="tab. nr 3" sheetId="3" r:id="rId3"/>
    <sheet name="tab. nr 5" sheetId="4" r:id="rId4"/>
    <sheet name="tab. nr 6" sheetId="5" r:id="rId5"/>
    <sheet name="tab. nr 7" sheetId="6" r:id="rId6"/>
    <sheet name="tab. nr 4" sheetId="7" r:id="rId7"/>
    <sheet name="tab. nr 8" sheetId="8" r:id="rId8"/>
    <sheet name="tab. nr 9" sheetId="9" r:id="rId9"/>
    <sheet name="tab. nr 10" sheetId="10" r:id="rId10"/>
    <sheet name="tab. nr 11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<sst xmlns="http://schemas.openxmlformats.org/spreadsheetml/2006/main" count="496" uniqueCount="349">
  <si>
    <t>Dział</t>
  </si>
  <si>
    <t>Ogółem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</si>
  <si>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</si>
  <si>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</si>
  <si>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</si>
  <si>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</si>
  <si>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</si>
  <si>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O10</t>
  </si>
  <si>
    <t>Wpływy z usług</t>
  </si>
  <si>
    <t>Rozdział</t>
  </si>
  <si>
    <t>Nazwa działu i rozdziału</t>
  </si>
  <si>
    <t>Rolnictwo i łowiectwo</t>
  </si>
  <si>
    <t>Transport i łączność</t>
  </si>
  <si>
    <t>Gospodarka mieszkaniowa</t>
  </si>
  <si>
    <t>Administracja publiczna</t>
  </si>
  <si>
    <t>Kultura i ochrona dziedzictwa narodowego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</si>
  <si>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</si>
  <si>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</si>
  <si>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</si>
  <si>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</si>
  <si>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</si>
  <si>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</si>
  <si>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</si>
  <si>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</si>
  <si>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Dotacje</t>
  </si>
  <si>
    <t>Nazwa zadania</t>
  </si>
  <si>
    <t>z tego:</t>
  </si>
  <si>
    <t>wydatki bieżące</t>
  </si>
  <si>
    <t>wydatki majątkowe</t>
  </si>
  <si>
    <t>Utrzymanie pracowników zajmującymi się sprawami z zakresu USC, Obrony Cywilnej i działalności gospodarczej</t>
  </si>
  <si>
    <t>Aktualizacja spisów wyborców</t>
  </si>
  <si>
    <t>Lp.</t>
  </si>
  <si>
    <t>Nazwa instytucji</t>
  </si>
  <si>
    <t>Gminny Ośrodek Kultury w Nowym Duninowie z siedzibą w Soczewce</t>
  </si>
  <si>
    <t>Gminna Biblioteka Publiczna w  Nowym Duninowie</t>
  </si>
  <si>
    <t>Rozdz.</t>
  </si>
  <si>
    <t>Nazwa zadania inwestycyjnego (w tym w ramach funduszu sołeckiego)</t>
  </si>
  <si>
    <t>1.</t>
  </si>
  <si>
    <t>Plan po zmianach</t>
  </si>
  <si>
    <t>Wykonanie</t>
  </si>
  <si>
    <t>% Wyk</t>
  </si>
  <si>
    <t>Wytwarzanie i zaopatrywanie w energie elektryczną, gaz i wodę</t>
  </si>
  <si>
    <t>Źródło dochodu</t>
  </si>
  <si>
    <t>O1095</t>
  </si>
  <si>
    <t>% Wyk.</t>
  </si>
  <si>
    <t>Wydatki</t>
  </si>
  <si>
    <t>Plan</t>
  </si>
  <si>
    <t xml:space="preserve">% Wyk. </t>
  </si>
  <si>
    <t>Zwrot podatku akcyzowego zawartego w cenie oleju napedowego wykorzystywanego do produkcji rolnej przez producentów rolnych</t>
  </si>
  <si>
    <t>Wpływy z różnych dochodów</t>
  </si>
  <si>
    <t>Wpływy z opłaty skarbowej</t>
  </si>
  <si>
    <t>Wpływy z innych lokalnych opłat pobieranych przez jst na podstawie odrębnych ustaw</t>
  </si>
  <si>
    <t>Subwencje ogólne z budżetu państwa</t>
  </si>
  <si>
    <t>Dochody jst związane  z realizacją zadań z zakresu administracji rządowej oraz innych zadań zleconych ustawami</t>
  </si>
  <si>
    <t>Pozostała działalność</t>
  </si>
  <si>
    <t>Różne rozliczenia</t>
  </si>
  <si>
    <t>Pomoc społeczna</t>
  </si>
  <si>
    <t>Usługi opiekuńcze i specjalistyczne usługi opiekuńcze</t>
  </si>
  <si>
    <t>Edukacyjna opieka wychowawcza</t>
  </si>
  <si>
    <t>Gospodarka komunalna i ochrona środowiska</t>
  </si>
  <si>
    <t>Ogółem wydatki</t>
  </si>
  <si>
    <t>Promocja jednostek samorządu terytorialnego</t>
  </si>
  <si>
    <t>Urzędy naczelnych organów władzy</t>
  </si>
  <si>
    <t>Dochody od osób prawnych</t>
  </si>
  <si>
    <t>Oświata i wychowanie</t>
  </si>
  <si>
    <t>`</t>
  </si>
  <si>
    <t>Zadania z zakresu upowszechniania turystyki</t>
  </si>
  <si>
    <t>Realizacja świadczeń rodzinnych, świadczeń z funduszu alimentacyjnego i składek na ubezpieczenie emerytalne i rentowe z ubezpieczrnia społecznego</t>
  </si>
  <si>
    <t>Dochody bieżące ogółem</t>
  </si>
  <si>
    <t>Dochody majątkowe ogółem</t>
  </si>
  <si>
    <t>Wpływy z różnych opłat</t>
  </si>
  <si>
    <t xml:space="preserve"> Tabela nr 1</t>
  </si>
  <si>
    <t>Dochody razem</t>
  </si>
  <si>
    <t>%  Wyk</t>
  </si>
  <si>
    <t>% wyk</t>
  </si>
  <si>
    <t>Tabela nr 2</t>
  </si>
  <si>
    <t>Tabela nr 3</t>
  </si>
  <si>
    <t>Tabela nr 4</t>
  </si>
  <si>
    <t>Tabela nr 5</t>
  </si>
  <si>
    <t>Tabela nr 6</t>
  </si>
  <si>
    <t>Treść</t>
  </si>
  <si>
    <t>Jednostki sektora finansów publicznych</t>
  </si>
  <si>
    <t>Nazwa jednostki</t>
  </si>
  <si>
    <t>Jednostki spoza sektora finansów publicznych</t>
  </si>
  <si>
    <t>Zadania z zakresu kultury fizycznej i sportu realizowane przez podmioty wyłonione w drodze konkursu</t>
  </si>
  <si>
    <t>Wykon.</t>
  </si>
  <si>
    <t>% wyk.</t>
  </si>
  <si>
    <t>Tabela nr 7</t>
  </si>
  <si>
    <t xml:space="preserve">                                </t>
  </si>
  <si>
    <t>Kultura fizyczna</t>
  </si>
  <si>
    <t>Gospodarka odpadami</t>
  </si>
  <si>
    <t>Sprawowanie opieki</t>
  </si>
  <si>
    <t>Zadania z zakresu przeciwdziałania przemocy w rodzinie</t>
  </si>
  <si>
    <t>Wydatki bieżące</t>
  </si>
  <si>
    <t>inwestycje i zakupy inwestycyjne</t>
  </si>
  <si>
    <t>na programy finansowane z udziałem środków o których mowa w art..5 ust1 pkt 2 i 3</t>
  </si>
  <si>
    <t>Wydatki majątkowe</t>
  </si>
  <si>
    <t>zakup i objęcie akcji i udziałów oraz wniesienie wkładów do spółek prawa handlowego</t>
  </si>
  <si>
    <t>Z tego:</t>
  </si>
  <si>
    <t>Rodziny zastępcze</t>
  </si>
  <si>
    <t>Dochody i wydatki związane z realizacją zadań realizowanych w drodze umów lub porozumień między jednostkami samorządu terytorialnego</t>
  </si>
  <si>
    <t>Partycypacja w zatrudnieniu Prezesa ZNP</t>
  </si>
  <si>
    <t>Dotacje ogółem</t>
  </si>
  <si>
    <t>Wydatki ogółem</t>
  </si>
  <si>
    <t>Klasyfikacja
§</t>
  </si>
  <si>
    <t>Dochody</t>
  </si>
  <si>
    <t>2.</t>
  </si>
  <si>
    <t>3.</t>
  </si>
  <si>
    <t>Wynik budżetu</t>
  </si>
  <si>
    <t>Przychody ogółem:</t>
  </si>
  <si>
    <t>Kredyty</t>
  </si>
  <si>
    <t>§ 952</t>
  </si>
  <si>
    <t>Pożyczki</t>
  </si>
  <si>
    <t>4.</t>
  </si>
  <si>
    <t>5.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</si>
  <si>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</si>
  <si>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</si>
  <si>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</si>
  <si>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</si>
  <si>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</si>
  <si>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</si>
  <si>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</si>
  <si>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</si>
  <si>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§ 994</t>
  </si>
  <si>
    <t>% Wykonania</t>
  </si>
  <si>
    <t>Tabela nr 8</t>
  </si>
  <si>
    <t>Wspieranie rodzin wielodzietnych</t>
  </si>
  <si>
    <t>Dotacja celowa otrzymana z tytułu pomocy finansowej udzielonej miedzy jst na dofinansowanie własnych zadań bieżących</t>
  </si>
  <si>
    <t>Zarządzanie kryzysowe</t>
  </si>
  <si>
    <t>Urząd Marszałkowski Województwa Mazowieckiego</t>
  </si>
  <si>
    <t>Realizacja zadań wymagajacych stosowania specjalnej organizacji nauki i metod pracy</t>
  </si>
  <si>
    <t xml:space="preserve">                                                                                 </t>
  </si>
  <si>
    <t>Nazwa sołectwa lub innej jednostki pomocniczej</t>
  </si>
  <si>
    <t>Nazwa zadania, przedsięwzięcia</t>
  </si>
  <si>
    <t>w tym</t>
  </si>
  <si>
    <t>Brwilno</t>
  </si>
  <si>
    <t>Brwilno Dolne - Soczewka</t>
  </si>
  <si>
    <t>Lipianki</t>
  </si>
  <si>
    <t>Dzierzązna</t>
  </si>
  <si>
    <t>Karolewo - Nowa Wieś</t>
  </si>
  <si>
    <t xml:space="preserve">Nowy Duninów </t>
  </si>
  <si>
    <t>Popłacin</t>
  </si>
  <si>
    <t>Stary Duninów</t>
  </si>
  <si>
    <t>Jezewo - Trzcianno</t>
  </si>
  <si>
    <t>Wola Brwileńska</t>
  </si>
  <si>
    <t>Wpływy z opłat z tytułu uzytkowania wieczystego nieruchomości</t>
  </si>
  <si>
    <t>Wpływy z opłaty produktowej</t>
  </si>
  <si>
    <t>Drogi publiczne wojewódzkie</t>
  </si>
  <si>
    <t>Świadczenia wychowawcze - rodzina 500 plus</t>
  </si>
  <si>
    <t xml:space="preserve">                                                                                        </t>
  </si>
  <si>
    <t>Środoń Brzezinna Góra</t>
  </si>
  <si>
    <t>% wykonania</t>
  </si>
  <si>
    <t>Tabela nr 9 wykonanie wydatków</t>
  </si>
  <si>
    <t>Wpływy z rozliczeń z lat ubiegłych</t>
  </si>
  <si>
    <t>Wpływy z tytułu kosztów egzekucyjnych, opłaty komorniczej i kosztów upomnień</t>
  </si>
  <si>
    <t>Rodzina</t>
  </si>
  <si>
    <t>Pomoc w zakresie dożywiania</t>
  </si>
  <si>
    <t>Pomoc materialna dla uczniów o charakterze motywacyjnym</t>
  </si>
  <si>
    <t>Świadczenie wychowawcze</t>
  </si>
  <si>
    <t>Wspieranie rodziny</t>
  </si>
  <si>
    <t>Karta dużej rodziny</t>
  </si>
  <si>
    <t>Ochrona zabytków i opieka nad zabytkami</t>
  </si>
  <si>
    <t>Wpływy z tytułu odpłatnego nabycia prawa własności oraz prawa użytkowania wieczystego nieruchomości</t>
  </si>
  <si>
    <t>Programy polityki zdrowotnej</t>
  </si>
  <si>
    <t>Zapewnienie uczniom  prawa  do bezpłatnego dostępu do podręczników, materiałów edukacyjnych</t>
  </si>
  <si>
    <t>Wyposażenie szkół w podręczniki oraz materiały edukacyjne</t>
  </si>
  <si>
    <t xml:space="preserve">Składki na ubezpieczenie zdrowotne opłacane za osoby pobierające niektóre  świadczenia rodzinne </t>
  </si>
  <si>
    <t>Dziełalność Państwowego Gospodarstwa Wodnego Wody Polskie</t>
  </si>
  <si>
    <t>Wpływy z tytułu przekształcenia prawa użytkowania wieczystego przysługujace osobom fizycznym w prawo własności</t>
  </si>
  <si>
    <t>Budowa świetlicy wiejskiej w m. Wola Brwileńska</t>
  </si>
  <si>
    <t>Remont drogi gminnej w miejscowości Brwilno</t>
  </si>
  <si>
    <t>Wpływy z pozostałych odsetek</t>
  </si>
  <si>
    <t>Dotacje celowe otrzymane z budżetu państwa na realizację zadań bieżących z  zakresu administracji rządowej oraz innych zadań zleconych gminie (związkom gmin, związkom powiatowo-gminnym) ustawami</t>
  </si>
  <si>
    <t>Wpływy z najmu i dzierżawy składników majątkowych Skarbu Państwa, jednostek samorządu terytorialnego lub innych jednostek zaliczanych do sektora finansów publicznych oraz innych umów o podabnym charakterze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</si>
  <si>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</si>
  <si>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</si>
  <si>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</si>
  <si>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</si>
  <si>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</si>
  <si>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</si>
  <si>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działalności gospodarczej osób fizycznych opłacany w formie karty podatkowej</t>
  </si>
  <si>
    <t>Wpływy z podatku od spadków i darowizn</t>
  </si>
  <si>
    <t>Wpływy z opłat za zezwolenia na sprzedaż napojów alkoholowych</t>
  </si>
  <si>
    <t>Wpływy z podatku od czynności cywilnoprawnych</t>
  </si>
  <si>
    <t>Wpływy z osdetek od nieterminowych wpłat z tytułu podatków i opłat</t>
  </si>
  <si>
    <t>Dotacje celowe otrzymane z budżetu państwa na realizację własnych zadań bieżących gmin (związków gmin, związków powiatowo-gminnych)</t>
  </si>
  <si>
    <t>Dotacje celowe otrzymane z gminy na zadania bieżące realizowane na podstawie porozumień (umów) miedzy jednostkami jst</t>
  </si>
  <si>
    <t>Dotacje celowe otrzymane z budżetu państwa na zadania bieżące z  zakresu administracji rządowej zlecone gminom (związkom gmin, związkom powiatowo-gminnym) związane z realizacja świadczenia wychowawczego stanowiącego pomoc państwa w wychowaniu dzieci</t>
  </si>
  <si>
    <t>Środki na dofinansowaniw własnych inwestycji gmin,powiatów (związków gmin, związków powiatowo-gminnych, związków powiatów), samorządów województw, pozyskane z innych żródeł</t>
  </si>
  <si>
    <t>Dotacje celowe otrzymane z budzetu państwa na realizację inwestycji i zakupów inwestycyjnych własnych gmin (związków gmin, związków powiatowo-gminnych)</t>
  </si>
  <si>
    <t>Wpływy ze zwrotów dotacji oraz płatności wykorzystanych niezgodnie z przeznaczeniem lub wykorzystanych z naruszeniem procedur. O których mowa w art.. 184 ustawy, pobranych nienależnie lub w nadmiernej wysokości</t>
  </si>
  <si>
    <t>Handel</t>
  </si>
  <si>
    <t>Środki otrzymane z państwowych funduszy celowych na realizację zadań bieżących jednostek sektora finansów publicznych</t>
  </si>
  <si>
    <t>Przychody jst. z niewykorzystanych środki pieniężnych na rachunku bieżącym budżetu, wynikajacych z rozliczenia dochodów i wydatków nimi finansowanych związanych ze szczególnymi zasadami wykonywania budżetu określonymi w odrębnych ustawach</t>
  </si>
  <si>
    <t>Przychody jst. z wynikających  z rozliczenia środki określone w art.. 5 ust. 1 pkt 2 ustawy i dotacji na realizację programu, projektu lub zadania finansowanego z udziałem tych środków</t>
  </si>
  <si>
    <t>Dotacja celowa otrzymana z tytułu pomocy finansowej udzielonej miedzy jednostkami samorządu terytorialnego na dofinansowanie własnych zadań inwestycyjnych i zakupów inwestycyjnych</t>
  </si>
  <si>
    <t>Środki otrzymane od pozostałych jednostek zaliczanych do sektora finansów publicznych na realizację zadań bieżących jednostek zaliczanych do sektora finansów publicznych</t>
  </si>
  <si>
    <t>Wpływy z różnych rozliczeń</t>
  </si>
  <si>
    <t>Udzielone pożyczki i kredyty</t>
  </si>
  <si>
    <t>Przelewy na rachunki lokat</t>
  </si>
  <si>
    <t>Ochrona powietrza atmosferycznego i klimatu</t>
  </si>
  <si>
    <t>Wpływy i wydatki zwiazane z gromadzeniem środków z opłat i kar za korzystanie ze środowiska</t>
  </si>
  <si>
    <t>Pozostałe działania w zakresie kultury</t>
  </si>
  <si>
    <t>Wpływy z opłaty eksploatacyjnej</t>
  </si>
  <si>
    <t>Zakup sprzętu ratowniczego i umundurowania dla jednostek OSP</t>
  </si>
  <si>
    <t>Duninów Duży</t>
  </si>
  <si>
    <t>Kamion - Grodziska</t>
  </si>
  <si>
    <t>Remont drogi gminnej w miejscowości Środoń</t>
  </si>
  <si>
    <t>Wykup gruntów</t>
  </si>
  <si>
    <t>Wpływy z rozliczeń zwrotów z lat ubiegłych</t>
  </si>
  <si>
    <t>Wpływy z otrzymanych spadków, zapisów i darowizn w postaci pieniężnej</t>
  </si>
  <si>
    <t>Dotacje celowe otrzymane z tytułu pomocy finansowej udzielone między jst na dofinansowanie własnych zadań bieżących</t>
  </si>
  <si>
    <t>Dotacje celowe w ramach programów finansowanych z udziałem środków europejskich oraz środków, o których mowa w art. 5 ust. 3 pkt 5 lit. a i b oraz ust. 3 pkt 5 i 6 ustawy, lub płatności w ramach budżetu środków europejskich realizowanych przez jst</t>
  </si>
  <si>
    <t>Wpływy z części opłaty za zezwolenie na sprzedaż napojów alkoholowych w obrocie hurtowym</t>
  </si>
  <si>
    <t>Środki z funduszu przeciwdziałania COVID-19 na finansowanie lub dofinansowanie kosztów realizacji inwestycji i zakupów inwestycyjnych związanych z przeciwdziałaniem COVID-19</t>
  </si>
  <si>
    <t>Wpływy z opłaty targowej</t>
  </si>
  <si>
    <t>O1043</t>
  </si>
  <si>
    <t>O1044</t>
  </si>
  <si>
    <t>Infrastruktura wodociągowa wsi</t>
  </si>
  <si>
    <t>Infrastruktura sanitarna wsi</t>
  </si>
  <si>
    <t>Gospodarowanie mieszkaniowym zasobem gminy</t>
  </si>
  <si>
    <t>Świetlice szkolne</t>
  </si>
  <si>
    <t>Pozostałe działania związane z gospodarką odpadami</t>
  </si>
  <si>
    <t>Dodatki osłonowe</t>
  </si>
  <si>
    <t>Przebojowe wakacje</t>
  </si>
  <si>
    <t>Zagospodarowanie terenu wypoczynki i rekreacji z elementami ochrony klimatu w m. Lipianki</t>
  </si>
  <si>
    <t>Organizacja Regat Żeglarskich</t>
  </si>
  <si>
    <t>Rewitalizacja terenu zieleni w parku zabytkowym w m. Soczewka gm. Nowy Duninów</t>
  </si>
  <si>
    <t>Wykonanie ogrodzenia terenu pod świetlicę wiejską w m. Popłacin</t>
  </si>
  <si>
    <t>Modernizacja zaplecza sanitarno-socjalnego przy boisku LKS w m. Nowy Duninów</t>
  </si>
  <si>
    <t>Plan 2022</t>
  </si>
  <si>
    <t>Pożyczki na finansowanie zadań realizowanych z udziałem srodków pochodzących z budżetu UE</t>
  </si>
  <si>
    <t>§ 903</t>
  </si>
  <si>
    <t>§ 951</t>
  </si>
  <si>
    <t>Przychody ze spłat pozyczek i kredytów udzielonych ze srodków publicznych</t>
  </si>
  <si>
    <t>Wolne środki, o których mowa w art.. 217 ust. 2 pkt 6 ustawy</t>
  </si>
  <si>
    <t>Remont dróg gminnych w m. Brwilno Dolne (ul. Wiślana, ul. Sosnowa, ul. Miodowa</t>
  </si>
  <si>
    <t>Zakup pojemnika na nakrętki plastykowe</t>
  </si>
  <si>
    <t>Zakup 2 termosów w celu promocji sołectwa Brwilno Dolne - Soczewka i Gminy Nowy Duninów</t>
  </si>
  <si>
    <t>Remont łazienki w świetlicy wiejskiej w Lipiankach</t>
  </si>
  <si>
    <t>Wyznaczenie granic drogi gminnej wraz z poszerzeniem w miejscowości Dzierzązna (dz. Nr 50)</t>
  </si>
  <si>
    <t>Remont drogi gminnej w miejscowości Dzierzązna (dz. Nr 50)</t>
  </si>
  <si>
    <t>Wyznaczenie granic działki gminnej nr 161/2 w Grodziskach na której znajduje się kontener przeznaczony na swietlicę wiejską</t>
  </si>
  <si>
    <t>Ogrodzenie działki nr 161/2 w Grodziskach (własność Gminy)</t>
  </si>
  <si>
    <t>Zakup agregatu prądotwórczego na potrzeby świetlicy wiejskiej</t>
  </si>
  <si>
    <t>Remont drogi gminnej w miejscowości Karolewo (dz. Nr 174)</t>
  </si>
  <si>
    <t>Zakup i montaż progów zwalniających oraz znaków drogowych na drogach gminnych (1 szt. ul. Aleja, 1 szt. ul.Wierzbowa)</t>
  </si>
  <si>
    <t>Remont dróg gminnych w miejscowaości Nowy Duninów</t>
  </si>
  <si>
    <t>Budowa świetlicy wiejskiej w Popłacinie (projekt oraz przygotowanie terenu pod budowę)</t>
  </si>
  <si>
    <t>Wykonanie projektu zmiany Miejscowego Planu Zagospodarowania Przestrzennego Gminy Nowy Duninów w miejscowości Stary Duninów</t>
  </si>
  <si>
    <t>Przebudowa drogi gminnej w miejscowości Jeżewo (projekt)</t>
  </si>
  <si>
    <t>Budowa świetlicy wiejskiej w sołectwie Wola Brwileńska -zakup materiałów i usług. (Własność Gminy)</t>
  </si>
  <si>
    <t>Wydatki na 2022 rok obejmujące zadania jednostek pomocniczych gminy, w tym realizowane w ramach funduszu sołeckiego</t>
  </si>
  <si>
    <t>Rozbudowa oczyszczalni ścieków wraz z rozbudową sieci wod-kan w m. Nowy Duninów gm. Nowy Duninów</t>
  </si>
  <si>
    <t>Rozbudowa sieci kanalizacyjnych</t>
  </si>
  <si>
    <t xml:space="preserve">Rozbudowa sieci wodociągowych </t>
  </si>
  <si>
    <t>Budowa drogi gminnej w m. Lipianki</t>
  </si>
  <si>
    <t xml:space="preserve">Przebudowa drogi gminnej Nowy Duninów Trzcianno </t>
  </si>
  <si>
    <t>Budowa drogi gminnej w m. Jeżewo (projekt)</t>
  </si>
  <si>
    <t>Ogrodzenie i utwardzenia terenu części działki nr 78 w Nowym Duninowie</t>
  </si>
  <si>
    <t>Budowa garażu dla pojazdów bojowych OSP Lipianki</t>
  </si>
  <si>
    <t>Budowa świetlicy wiejskiej w Popłacinie (projekt oraz przygotowanie terenu)</t>
  </si>
  <si>
    <t>Wykonanie ogrodzenia pod świetkicę wiejską w m. Popłacin</t>
  </si>
  <si>
    <t>Modernizacja boiska sportowego LKS w m. Nowy Duninów</t>
  </si>
  <si>
    <t>Przebudowa boiska sportowego LKS w m. Nowy Duninów</t>
  </si>
  <si>
    <t>Wydatki na zadania inwestycyjne na 2022 rok nieobjęte wykazem przedsięwzięć do WPF</t>
  </si>
  <si>
    <t xml:space="preserve">Urządzenie terenu pod boisko piłkarskie oraz zakup ławek i akcesoriów piłkarskich </t>
  </si>
  <si>
    <t>Dotacje celowe dla podmiotów zaliczonych i  niezaliczanych do sektora finansów publicznych w 2022 r.</t>
  </si>
  <si>
    <t>Pozostałe zadania w zakresie polityki społecznej</t>
  </si>
  <si>
    <t>Pozostała dzuiałalność</t>
  </si>
  <si>
    <t>Wykonanie wydatków  za   2022  rok</t>
  </si>
  <si>
    <t>Wpływy z tytułu kar i odszkodowań wynikajacych z umów</t>
  </si>
  <si>
    <t>Środki z Funduszu Pomocy na finansowanie lub dofinansowanie zadań bieżących w zakresie pomocy obywatelom Ukrainy</t>
  </si>
  <si>
    <t>Środki z Funduszy Przeciwdziałania COVID-19 na finansowanie lub dofinansowanie realizacji zadań związanych z przeciwdziałaniem COVID-19</t>
  </si>
  <si>
    <t>Środki z Funduszu Pracy otrzymane na realizację zadań wynikających z odrębnych ustaw</t>
  </si>
  <si>
    <t>Wpływy z tytułu grzywien, mandatów i innych kar pieniężnych od osób fizycznych</t>
  </si>
  <si>
    <t>Wpływy z tytułu kar i odszkodowań wynikających z umów</t>
  </si>
  <si>
    <t>Dotacje celowe otrzymane z samorządu województwa na inwestycje i zakupy inwestycyjne realizowane na podstawie porozumień (umów) między jst</t>
  </si>
  <si>
    <t>Dochody i wydatki związane z realizacją zadań z zakresu administracji rządowej i innych zleconych odrębnymi ustawami za   2022 rok</t>
  </si>
  <si>
    <t>wykonanie dochodów budżetowych za   2022 rok.</t>
  </si>
  <si>
    <t>Modernizacja budynku OSP Lipianki w zakresie posadzki, instalacji elektrycznej pomieszczeń szatni straznicy</t>
  </si>
  <si>
    <t>Zakup lekkiego samochodu rozpoznawczo ratowniczego z przeznaczeniem na wyposażenie OSP Nowy Duninów</t>
  </si>
  <si>
    <t>Wykonanie za   2022 rok</t>
  </si>
  <si>
    <t>Dotacje podmiotowe wykonanie za   2022 rok</t>
  </si>
  <si>
    <t>Wykonanie za  2022 rok.</t>
  </si>
  <si>
    <t>Przychody i rozchody budżetu wykonanie za   2022 r.</t>
  </si>
  <si>
    <t>Zakup sprzętu w celu promocji Sołectwa Stary Duninów i Gminy Nowy Duninów (stoły, ławki)</t>
  </si>
  <si>
    <t>funduszu sołeckiego za  2022 rok</t>
  </si>
  <si>
    <t>Modernizacja budynku OSP Lipianki w zakresie posadzki, instalacji elektrycznej, pomieszczeń szatni strażnicy</t>
  </si>
  <si>
    <t>Wykonanie za  2022 rok</t>
  </si>
  <si>
    <t>Budowa drogi gminnej w m. Lipianki - Etap II</t>
  </si>
  <si>
    <t>Budowa garażu dla pojazdów bojowych OSP  Dzierzązna</t>
  </si>
  <si>
    <t>Tabela nr 10</t>
  </si>
  <si>
    <t>Zmiany w planie wydatków na realizację programów finansowanych z udziałem środków, o których mowa w art. 5 ust. 1 pkt. 2 i 3  ustawy o finansach publicznych za 2020 rok</t>
  </si>
  <si>
    <t>Program - nazwa zadania</t>
  </si>
  <si>
    <t>Zmiana (-)</t>
  </si>
  <si>
    <t>Zmiana (+)</t>
  </si>
  <si>
    <t>Plan wydatków bieżących</t>
  </si>
  <si>
    <t>Plan wydatków majątkowych</t>
  </si>
  <si>
    <t>Budżet UE</t>
  </si>
  <si>
    <t>Dotacja Budżet Państwa</t>
  </si>
  <si>
    <t>Środki wlasne</t>
  </si>
  <si>
    <t>Usługi transportowe door-to-door i dokonanie adaptacji architektonicznych dla osób z potrzebą wsparcia w zakresie mobilności</t>
  </si>
  <si>
    <t>Dotacje celowe dla stowarzyszeń realizujacych projekty</t>
  </si>
  <si>
    <t>Informcja uzupełniająca do sprawozdania rocznego z wykonania budżetu</t>
  </si>
  <si>
    <t>I. Rok</t>
  </si>
  <si>
    <t>Adresat:</t>
  </si>
  <si>
    <t>II. Nazwa jednostki</t>
  </si>
  <si>
    <t>Gmina Nowy Duninów</t>
  </si>
  <si>
    <t>Regionalna Izba Obrachunkowa w Warszawie</t>
  </si>
  <si>
    <t>III. Numer identyfikacyjny REGON</t>
  </si>
  <si>
    <t>ul. Koszykowa 6a           00-564 Warszawa</t>
  </si>
  <si>
    <t>IV. Kod GUS</t>
  </si>
  <si>
    <t>V. Dochody z tytułu opłaty za gospodarowanie odpadami komunalnymi oraz wydatki poniesione na funkcjonowania systemu gospodarowania odpadami komunalnymi</t>
  </si>
  <si>
    <t>Dochody z tytułu opłaty za gospodarowanie odpadami komunalnymi</t>
  </si>
  <si>
    <t>Wydatki poniesione na funkcjonowanie systemu gospodarowania odpadami komunalnymi</t>
  </si>
  <si>
    <t>w tym koszty:</t>
  </si>
  <si>
    <t>§</t>
  </si>
  <si>
    <t>Kwota (zł.)</t>
  </si>
  <si>
    <t>Rodzaj kosztów</t>
  </si>
  <si>
    <t>O490</t>
  </si>
  <si>
    <t>odbierania, transportu, zbierania, odzysku i unieszkodliwiania odpadów komunalnych</t>
  </si>
  <si>
    <t>tworzenia i utrzymania punktów selektywngo zbiórania odpadów komunalnych</t>
  </si>
  <si>
    <t>obsługi administracyjnej systemu</t>
  </si>
  <si>
    <t>edukacji ekologicznej w zakresie prawidłowego postępowania z odpadami komunalnymi</t>
  </si>
  <si>
    <t>Wyposażenia nieruchomości w pojemniki lub worki do zbierania odpadów komunalnych oraz koszty utrzymywania pojemników w odpowiednim stanie sanitarnym, porządkowym i technicznym</t>
  </si>
  <si>
    <t>Utworzenia i utrzymania punktów napraw i ponownego użycia produktów lub części produktów niebędących odpadami</t>
  </si>
  <si>
    <t>Usunięcia odpadów komunalnych z miejsc nieprzeznaczonych do ich składowania i magazynowania w rozumieniu ustawy z dnia 14 grudnia 2012 r. o odpadach (Dz. U. z 2019 r. poz. 701 z późn.zm)</t>
  </si>
  <si>
    <t>Ogółem dochody:</t>
  </si>
  <si>
    <t>Ogółem wydatki:</t>
  </si>
  <si>
    <t>x</t>
  </si>
  <si>
    <t>VI. Wysokość środków pochodzących z opłat za gospodarowanie odpadami komunalnymi, które nie zostały wykorzystane w poprzednim roku budżetowym:</t>
  </si>
  <si>
    <t xml:space="preserve">Ogółem kwota </t>
  </si>
  <si>
    <t>VII.  Przeznaczenie środków pochodzących z opłat za gospodarowanie odpadami komunalnymi, które nie zostały wykorzystane w poprzednim roku budżetowym:</t>
  </si>
  <si>
    <t>L.p.</t>
  </si>
  <si>
    <t>Przeznaczenie środków</t>
  </si>
  <si>
    <t>Wyposażenie nieruchomości w pojemniki lub worki do zbierania odpadów komunalnych oraz koszty utrzymywania pojemników w odpowiednim stanie sanitarnym, porządkowym i technicznym</t>
  </si>
  <si>
    <t>Utworzenie i utrzymanie punktów napraw i ponowenrgo użycia produktów lub części produktów niebędących odpadami</t>
  </si>
  <si>
    <t>Usunięcie odpadów komunalnych z miejsc nieprzeznaczonych do ich składowania i magazynowania w rozumieniu ustawy z dnia 14 grudnia 2012 r. o odpadach (Dz. U. z 2019 r. poz. 701 z późn.zm)</t>
  </si>
  <si>
    <t>Wyposażenie terenów przeznaczonych do użytku publicznego w pojemniki lub worki, przeznaczone do zbierania odpadów komunalnych, ich opróżnianie</t>
  </si>
  <si>
    <t xml:space="preserve">                       Suma:</t>
  </si>
  <si>
    <t>VIII Objaśnienia: Na wydatk z wpłat za gospodarowanie odpadami w roku sprawozdawczym 2022 zabrakło kwoty 29.409,27</t>
  </si>
  <si>
    <t>3020, 4010, 4040, 4110, 4120, 4140,  4210, 4300, 4360, 4440,4710</t>
  </si>
  <si>
    <t xml:space="preserve">Budowa kanalizacji sanitarnej w części m. Karolewo wraz z rozbudową sieci wodociągowej w m. Karolewo gm. Nowy Duninów </t>
  </si>
  <si>
    <t xml:space="preserve">Realizacja projektu finansowanego z udziałem środków europejskich „Cyfrowa Gmina” </t>
  </si>
  <si>
    <t xml:space="preserve">Dotacja na rzecz budżetu Samorządu Województwa Mazowieckiego na realizację projektu pn. „Regionalne partnerstwo samorządów Mazowsza dla aktywizacji społeczeństwa informacyjnego w zakresie e-administracji i geoinformacji” </t>
  </si>
  <si>
    <t>Plan wydatków na 01.01.2022 r.</t>
  </si>
  <si>
    <t>Plan wydatków na  31.12.2022 r.</t>
  </si>
  <si>
    <t>Dofinansowanie prac remontowych i konserwatorskich obiektów zabytkowych przez podmioty, które złożyły w roku 2022 wnioski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</si>
</sst>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0.00;[Red]#,##0.00"/>
    <numFmt numFmtId="166" formatCode="#,##0.0;[Red]#,##0.0"/>
    <numFmt numFmtId="167" formatCode="[$-415]d\ mmmm\ yyyy"/>
    <numFmt numFmtId="168" formatCode="_-* #,##0.00\ [$zł-415]_-;\-* #,##0.00\ [$zł-415]_-;_-* &quot;-&quot;??\ [$zł-415]_-;_-@_-"/>
    <numFmt numFmtId="169" formatCode="_-* #,##0.0\ _z_ł_-;\-* #,##0.0\ _z_ł_-;_-* &quot;-&quot;??\ _z_ł_-;_-@_-"/>
    <numFmt numFmtId="170" formatCode="[$-F400]h:mm:ss\ AM/PM"/>
    <numFmt numFmtId="171" formatCode="0.0;[Red]0.0"/>
    <numFmt numFmtId="172" formatCode="#,##0;[Red]#,##0"/>
    <numFmt numFmtId="173" formatCode="0.00;[Red]0.00"/>
    <numFmt numFmtId="174" formatCode="#,##0.00_ ;\-#,##0.00\ 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7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12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b/>
      <sz val="13.5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63"/>
      <name val="Czcionka tekstu podstawowego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8"/>
      <name val="Calibri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6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20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27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vertical="center"/>
    </xf>
    <xf numFmtId="1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1" fontId="25" fillId="0" borderId="0" xfId="0" applyNumberFormat="1" applyFont="1" applyAlignment="1">
      <alignment vertical="center"/>
    </xf>
    <xf numFmtId="0" fontId="0" fillId="0" borderId="0" xfId="53" applyFont="1">
      <alignment/>
      <protection/>
    </xf>
    <xf numFmtId="3" fontId="21" fillId="20" borderId="10" xfId="0" applyNumberFormat="1" applyFont="1" applyFill="1" applyBorder="1" applyAlignment="1">
      <alignment horizontal="center" vertical="center"/>
    </xf>
    <xf numFmtId="3" fontId="23" fillId="2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21" fillId="20" borderId="10" xfId="0" applyFont="1" applyFill="1" applyBorder="1" applyAlignment="1">
      <alignment horizontal="center" vertical="center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0" fillId="20" borderId="10" xfId="53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22" fillId="0" borderId="13" xfId="0" applyNumberFormat="1" applyFont="1" applyBorder="1" applyAlignment="1">
      <alignment/>
    </xf>
    <xf numFmtId="165" fontId="20" fillId="0" borderId="10" xfId="0" applyNumberFormat="1" applyFont="1" applyBorder="1" applyAlignment="1">
      <alignment horizontal="right"/>
    </xf>
    <xf numFmtId="165" fontId="2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21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30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172" fontId="22" fillId="0" borderId="11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1" fillId="0" borderId="0" xfId="0" applyFont="1" applyAlignment="1">
      <alignment vertical="center"/>
    </xf>
    <xf numFmtId="165" fontId="31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5" fontId="31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vertical="center"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 vertical="center"/>
    </xf>
    <xf numFmtId="165" fontId="28" fillId="0" borderId="0" xfId="0" applyNumberFormat="1" applyFont="1" applyAlignment="1">
      <alignment vertical="center"/>
    </xf>
    <xf numFmtId="165" fontId="28" fillId="0" borderId="0" xfId="0" applyNumberFormat="1" applyFont="1" applyAlignment="1">
      <alignment horizontal="right" vertical="center"/>
    </xf>
    <xf numFmtId="3" fontId="32" fillId="2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vertical="center" wrapText="1"/>
    </xf>
    <xf numFmtId="0" fontId="32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9" fontId="28" fillId="0" borderId="0" xfId="55" applyFont="1" applyAlignment="1">
      <alignment vertical="center"/>
    </xf>
    <xf numFmtId="4" fontId="2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15" xfId="0" applyNumberForma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22" fillId="0" borderId="15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wrapText="1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left"/>
    </xf>
    <xf numFmtId="4" fontId="22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20" fillId="20" borderId="10" xfId="5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vertical="center"/>
    </xf>
    <xf numFmtId="0" fontId="22" fillId="0" borderId="11" xfId="0" applyFont="1" applyBorder="1" applyAlignment="1">
      <alignment horizontal="center" vertical="center"/>
    </xf>
    <xf numFmtId="165" fontId="22" fillId="0" borderId="10" xfId="0" applyNumberFormat="1" applyFont="1" applyBorder="1" applyAlignment="1">
      <alignment/>
    </xf>
    <xf numFmtId="1" fontId="22" fillId="0" borderId="11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 vertical="center"/>
    </xf>
    <xf numFmtId="4" fontId="20" fillId="0" borderId="15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3" fontId="32" fillId="20" borderId="13" xfId="0" applyNumberFormat="1" applyFont="1" applyFill="1" applyBorder="1" applyAlignment="1">
      <alignment horizontal="center" vertical="center" wrapText="1"/>
    </xf>
    <xf numFmtId="3" fontId="21" fillId="20" borderId="16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3" fontId="28" fillId="0" borderId="0" xfId="52" applyNumberFormat="1" applyFont="1" applyFill="1" applyAlignment="1">
      <alignment horizontal="left"/>
      <protection/>
    </xf>
    <xf numFmtId="3" fontId="28" fillId="0" borderId="0" xfId="52" applyNumberFormat="1" applyFont="1" applyFill="1" applyAlignment="1">
      <alignment horizontal="center"/>
      <protection/>
    </xf>
    <xf numFmtId="4" fontId="28" fillId="0" borderId="0" xfId="52" applyNumberFormat="1" applyFont="1" applyFill="1" applyAlignment="1">
      <alignment/>
      <protection/>
    </xf>
    <xf numFmtId="3" fontId="28" fillId="0" borderId="0" xfId="52" applyNumberFormat="1" applyFont="1" applyFill="1" applyAlignment="1">
      <alignment/>
      <protection/>
    </xf>
    <xf numFmtId="3" fontId="28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4" fontId="34" fillId="0" borderId="0" xfId="0" applyNumberFormat="1" applyFont="1" applyAlignment="1">
      <alignment horizontal="right" vertical="top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4" fontId="28" fillId="0" borderId="16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horizontal="right" vertical="center"/>
    </xf>
    <xf numFmtId="0" fontId="27" fillId="0" borderId="16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12" fillId="0" borderId="0" xfId="0" applyFont="1" applyAlignment="1">
      <alignment/>
    </xf>
    <xf numFmtId="0" fontId="27" fillId="0" borderId="21" xfId="0" applyFont="1" applyBorder="1" applyAlignment="1">
      <alignment vertical="center"/>
    </xf>
    <xf numFmtId="0" fontId="62" fillId="0" borderId="0" xfId="0" applyFont="1" applyAlignment="1">
      <alignment/>
    </xf>
    <xf numFmtId="0" fontId="27" fillId="0" borderId="16" xfId="0" applyFont="1" applyBorder="1" applyAlignment="1">
      <alignment vertical="center" wrapText="1"/>
    </xf>
    <xf numFmtId="0" fontId="6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vertical="center"/>
    </xf>
    <xf numFmtId="0" fontId="63" fillId="0" borderId="0" xfId="0" applyFont="1" applyAlignment="1">
      <alignment/>
    </xf>
    <xf numFmtId="4" fontId="21" fillId="20" borderId="16" xfId="0" applyNumberFormat="1" applyFont="1" applyFill="1" applyBorder="1" applyAlignment="1">
      <alignment horizontal="center" vertical="center" wrapText="1"/>
    </xf>
    <xf numFmtId="4" fontId="20" fillId="0" borderId="18" xfId="0" applyNumberFormat="1" applyFont="1" applyBorder="1" applyAlignment="1">
      <alignment vertical="center"/>
    </xf>
    <xf numFmtId="4" fontId="21" fillId="0" borderId="18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 horizontal="right" vertical="center"/>
    </xf>
    <xf numFmtId="4" fontId="19" fillId="0" borderId="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/>
    </xf>
    <xf numFmtId="0" fontId="39" fillId="0" borderId="10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right" vertical="top"/>
    </xf>
    <xf numFmtId="0" fontId="2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39" fillId="0" borderId="12" xfId="0" applyFont="1" applyBorder="1" applyAlignment="1">
      <alignment vertical="top" wrapText="1"/>
    </xf>
    <xf numFmtId="2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1" fontId="24" fillId="0" borderId="2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wrapText="1"/>
    </xf>
    <xf numFmtId="0" fontId="0" fillId="0" borderId="11" xfId="0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3" fontId="21" fillId="20" borderId="22" xfId="0" applyNumberFormat="1" applyFont="1" applyFill="1" applyBorder="1" applyAlignment="1">
      <alignment horizontal="center" vertical="center" wrapText="1"/>
    </xf>
    <xf numFmtId="3" fontId="21" fillId="20" borderId="23" xfId="0" applyNumberFormat="1" applyFont="1" applyFill="1" applyBorder="1" applyAlignment="1">
      <alignment horizontal="center" vertical="center" wrapText="1"/>
    </xf>
    <xf numFmtId="3" fontId="21" fillId="20" borderId="24" xfId="0" applyNumberFormat="1" applyFont="1" applyFill="1" applyBorder="1" applyAlignment="1">
      <alignment horizontal="center" vertical="center" wrapText="1"/>
    </xf>
    <xf numFmtId="1" fontId="34" fillId="0" borderId="25" xfId="0" applyNumberFormat="1" applyFont="1" applyBorder="1" applyAlignment="1">
      <alignment horizontal="center" vertical="center"/>
    </xf>
    <xf numFmtId="1" fontId="34" fillId="0" borderId="20" xfId="0" applyNumberFormat="1" applyFont="1" applyBorder="1" applyAlignment="1">
      <alignment horizontal="center" vertical="center"/>
    </xf>
    <xf numFmtId="1" fontId="29" fillId="0" borderId="11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30" fillId="0" borderId="16" xfId="0" applyNumberFormat="1" applyFont="1" applyFill="1" applyBorder="1" applyAlignment="1">
      <alignment horizontal="center" vertical="center"/>
    </xf>
    <xf numFmtId="1" fontId="30" fillId="0" borderId="16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165" fontId="28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2" fontId="27" fillId="0" borderId="16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 wrapText="1"/>
    </xf>
    <xf numFmtId="0" fontId="65" fillId="0" borderId="10" xfId="0" applyFont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22" fillId="0" borderId="13" xfId="0" applyFont="1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 wrapText="1"/>
    </xf>
    <xf numFmtId="4" fontId="20" fillId="0" borderId="10" xfId="0" applyNumberFormat="1" applyFont="1" applyBorder="1" applyAlignment="1">
      <alignment horizontal="right" vertical="center"/>
    </xf>
    <xf numFmtId="2" fontId="20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39" fillId="0" borderId="14" xfId="0" applyFont="1" applyBorder="1" applyAlignment="1">
      <alignment horizontal="right" vertical="top"/>
    </xf>
    <xf numFmtId="1" fontId="0" fillId="0" borderId="0" xfId="0" applyNumberFormat="1" applyFont="1" applyAlignment="1">
      <alignment/>
    </xf>
    <xf numFmtId="2" fontId="39" fillId="0" borderId="15" xfId="0" applyNumberFormat="1" applyFont="1" applyBorder="1" applyAlignment="1">
      <alignment wrapText="1"/>
    </xf>
    <xf numFmtId="4" fontId="0" fillId="0" borderId="15" xfId="0" applyNumberFormat="1" applyFont="1" applyBorder="1" applyAlignment="1">
      <alignment horizontal="right" vertical="center" wrapText="1"/>
    </xf>
    <xf numFmtId="2" fontId="0" fillId="0" borderId="15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173" fontId="21" fillId="0" borderId="10" xfId="0" applyNumberFormat="1" applyFont="1" applyBorder="1" applyAlignment="1">
      <alignment horizontal="right"/>
    </xf>
    <xf numFmtId="0" fontId="21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65" fontId="21" fillId="0" borderId="10" xfId="0" applyNumberFormat="1" applyFont="1" applyBorder="1" applyAlignment="1">
      <alignment horizontal="right" vertical="center"/>
    </xf>
    <xf numFmtId="4" fontId="30" fillId="0" borderId="10" xfId="0" applyNumberFormat="1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center" vertical="center"/>
    </xf>
    <xf numFmtId="173" fontId="22" fillId="0" borderId="10" xfId="0" applyNumberFormat="1" applyFont="1" applyBorder="1" applyAlignment="1">
      <alignment horizontal="right"/>
    </xf>
    <xf numFmtId="4" fontId="39" fillId="0" borderId="10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 horizontal="right" vertical="center" wrapText="1"/>
    </xf>
    <xf numFmtId="4" fontId="39" fillId="0" borderId="14" xfId="0" applyNumberFormat="1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 vertical="center"/>
    </xf>
    <xf numFmtId="165" fontId="32" fillId="0" borderId="10" xfId="0" applyNumberFormat="1" applyFont="1" applyBorder="1" applyAlignment="1">
      <alignment/>
    </xf>
    <xf numFmtId="165" fontId="32" fillId="0" borderId="10" xfId="0" applyNumberFormat="1" applyFont="1" applyBorder="1" applyAlignment="1">
      <alignment horizontal="right"/>
    </xf>
    <xf numFmtId="4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165" fontId="28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1" fillId="0" borderId="10" xfId="0" applyNumberFormat="1" applyFont="1" applyBorder="1" applyAlignment="1">
      <alignment horizontal="right"/>
    </xf>
    <xf numFmtId="4" fontId="28" fillId="0" borderId="20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horizontal="right" vertical="center"/>
    </xf>
    <xf numFmtId="4" fontId="27" fillId="0" borderId="20" xfId="0" applyNumberFormat="1" applyFon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vertical="center" wrapText="1"/>
    </xf>
    <xf numFmtId="0" fontId="0" fillId="0" borderId="0" xfId="51" applyAlignment="1">
      <alignment vertical="center"/>
      <protection/>
    </xf>
    <xf numFmtId="0" fontId="43" fillId="0" borderId="0" xfId="51" applyFont="1" applyAlignment="1">
      <alignment vertical="center"/>
      <protection/>
    </xf>
    <xf numFmtId="0" fontId="0" fillId="0" borderId="0" xfId="51">
      <alignment/>
      <protection/>
    </xf>
    <xf numFmtId="0" fontId="43" fillId="0" borderId="0" xfId="51" applyFont="1" applyAlignment="1">
      <alignment vertical="center"/>
      <protection/>
    </xf>
    <xf numFmtId="0" fontId="66" fillId="24" borderId="10" xfId="51" applyFont="1" applyFill="1" applyBorder="1" applyAlignment="1">
      <alignment horizontal="center" vertical="center" wrapText="1"/>
      <protection/>
    </xf>
    <xf numFmtId="0" fontId="67" fillId="24" borderId="10" xfId="51" applyFont="1" applyFill="1" applyBorder="1" applyAlignment="1">
      <alignment horizontal="center" vertical="center"/>
      <protection/>
    </xf>
    <xf numFmtId="0" fontId="67" fillId="24" borderId="10" xfId="51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/>
    </xf>
    <xf numFmtId="0" fontId="59" fillId="0" borderId="10" xfId="51" applyFont="1" applyBorder="1" applyAlignment="1">
      <alignment horizontal="center" vertical="center"/>
      <protection/>
    </xf>
    <xf numFmtId="0" fontId="45" fillId="0" borderId="10" xfId="51" applyFont="1" applyBorder="1" applyAlignment="1">
      <alignment horizontal="center"/>
      <protection/>
    </xf>
    <xf numFmtId="0" fontId="43" fillId="0" borderId="10" xfId="51" applyFont="1" applyBorder="1" applyAlignment="1">
      <alignment vertical="center"/>
      <protection/>
    </xf>
    <xf numFmtId="0" fontId="0" fillId="0" borderId="10" xfId="51" applyBorder="1">
      <alignment/>
      <protection/>
    </xf>
    <xf numFmtId="0" fontId="60" fillId="0" borderId="10" xfId="51" applyFont="1" applyBorder="1" applyAlignment="1">
      <alignment horizontal="center" vertical="center"/>
      <protection/>
    </xf>
    <xf numFmtId="0" fontId="60" fillId="0" borderId="10" xfId="51" applyFont="1" applyBorder="1" applyAlignment="1">
      <alignment vertical="center" wrapText="1"/>
      <protection/>
    </xf>
    <xf numFmtId="4" fontId="60" fillId="0" borderId="10" xfId="51" applyNumberFormat="1" applyFont="1" applyBorder="1" applyAlignment="1">
      <alignment horizontal="right" vertical="center"/>
      <protection/>
    </xf>
    <xf numFmtId="4" fontId="29" fillId="0" borderId="10" xfId="51" applyNumberFormat="1" applyFont="1" applyBorder="1" applyAlignment="1">
      <alignment horizontal="right" vertical="center"/>
      <protection/>
    </xf>
    <xf numFmtId="0" fontId="60" fillId="0" borderId="10" xfId="51" applyFont="1" applyBorder="1" applyAlignment="1">
      <alignment horizontal="justify" vertical="center"/>
      <protection/>
    </xf>
    <xf numFmtId="4" fontId="49" fillId="24" borderId="10" xfId="51" applyNumberFormat="1" applyFont="1" applyFill="1" applyBorder="1" applyAlignment="1">
      <alignment horizontal="right" vertical="center" wrapText="1"/>
      <protection/>
    </xf>
    <xf numFmtId="4" fontId="29" fillId="24" borderId="10" xfId="51" applyNumberFormat="1" applyFont="1" applyFill="1" applyBorder="1" applyAlignment="1">
      <alignment horizontal="right" vertical="center" wrapText="1"/>
      <protection/>
    </xf>
    <xf numFmtId="0" fontId="47" fillId="0" borderId="0" xfId="0" applyFont="1" applyAlignment="1">
      <alignment/>
    </xf>
    <xf numFmtId="0" fontId="29" fillId="0" borderId="0" xfId="0" applyFont="1" applyAlignment="1">
      <alignment/>
    </xf>
    <xf numFmtId="0" fontId="4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right" vertical="center"/>
    </xf>
    <xf numFmtId="4" fontId="29" fillId="0" borderId="10" xfId="0" applyNumberFormat="1" applyFont="1" applyBorder="1" applyAlignment="1">
      <alignment vertical="center"/>
    </xf>
    <xf numFmtId="49" fontId="29" fillId="0" borderId="10" xfId="0" applyNumberFormat="1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46" fillId="0" borderId="10" xfId="0" applyFont="1" applyBorder="1" applyAlignment="1">
      <alignment/>
    </xf>
    <xf numFmtId="0" fontId="0" fillId="0" borderId="0" xfId="0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left"/>
    </xf>
    <xf numFmtId="49" fontId="52" fillId="0" borderId="0" xfId="0" applyNumberFormat="1" applyFont="1" applyAlignment="1">
      <alignment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3" fontId="21" fillId="20" borderId="10" xfId="0" applyNumberFormat="1" applyFont="1" applyFill="1" applyBorder="1" applyAlignment="1">
      <alignment horizontal="center" vertical="center"/>
    </xf>
    <xf numFmtId="4" fontId="21" fillId="20" borderId="10" xfId="0" applyNumberFormat="1" applyFont="1" applyFill="1" applyBorder="1" applyAlignment="1">
      <alignment horizontal="center" vertical="center"/>
    </xf>
    <xf numFmtId="165" fontId="21" fillId="20" borderId="10" xfId="0" applyNumberFormat="1" applyFont="1" applyFill="1" applyBorder="1" applyAlignment="1">
      <alignment horizontal="center" vertical="center"/>
    </xf>
    <xf numFmtId="3" fontId="21" fillId="20" borderId="10" xfId="0" applyNumberFormat="1" applyFont="1" applyFill="1" applyBorder="1" applyAlignment="1">
      <alignment horizontal="center"/>
    </xf>
    <xf numFmtId="3" fontId="32" fillId="20" borderId="11" xfId="0" applyNumberFormat="1" applyFont="1" applyFill="1" applyBorder="1" applyAlignment="1">
      <alignment horizontal="center" vertical="center" wrapText="1"/>
    </xf>
    <xf numFmtId="3" fontId="32" fillId="20" borderId="15" xfId="0" applyNumberFormat="1" applyFont="1" applyFill="1" applyBorder="1" applyAlignment="1">
      <alignment horizontal="center" vertical="center" wrapText="1"/>
    </xf>
    <xf numFmtId="165" fontId="31" fillId="25" borderId="12" xfId="0" applyNumberFormat="1" applyFont="1" applyFill="1" applyBorder="1" applyAlignment="1">
      <alignment horizontal="center" vertical="center"/>
    </xf>
    <xf numFmtId="165" fontId="31" fillId="25" borderId="13" xfId="0" applyNumberFormat="1" applyFont="1" applyFill="1" applyBorder="1" applyAlignment="1">
      <alignment horizontal="center" vertical="center"/>
    </xf>
    <xf numFmtId="165" fontId="31" fillId="25" borderId="14" xfId="0" applyNumberFormat="1" applyFont="1" applyFill="1" applyBorder="1" applyAlignment="1">
      <alignment horizontal="center" vertical="center"/>
    </xf>
    <xf numFmtId="165" fontId="32" fillId="20" borderId="11" xfId="0" applyNumberFormat="1" applyFont="1" applyFill="1" applyBorder="1" applyAlignment="1">
      <alignment horizontal="center" vertical="center" wrapText="1"/>
    </xf>
    <xf numFmtId="165" fontId="32" fillId="20" borderId="26" xfId="0" applyNumberFormat="1" applyFont="1" applyFill="1" applyBorder="1" applyAlignment="1">
      <alignment horizontal="center" vertical="center" wrapText="1"/>
    </xf>
    <xf numFmtId="165" fontId="32" fillId="20" borderId="15" xfId="0" applyNumberFormat="1" applyFont="1" applyFill="1" applyBorder="1" applyAlignment="1">
      <alignment horizontal="center" vertical="center" wrapText="1"/>
    </xf>
    <xf numFmtId="3" fontId="32" fillId="20" borderId="26" xfId="0" applyNumberFormat="1" applyFont="1" applyFill="1" applyBorder="1" applyAlignment="1">
      <alignment horizontal="center" vertical="center" wrapText="1"/>
    </xf>
    <xf numFmtId="0" fontId="32" fillId="20" borderId="11" xfId="0" applyFont="1" applyFill="1" applyBorder="1" applyAlignment="1">
      <alignment horizontal="center" vertical="center" wrapText="1"/>
    </xf>
    <xf numFmtId="0" fontId="32" fillId="20" borderId="26" xfId="0" applyFont="1" applyFill="1" applyBorder="1" applyAlignment="1">
      <alignment horizontal="center" vertical="center" wrapText="1"/>
    </xf>
    <xf numFmtId="0" fontId="32" fillId="20" borderId="15" xfId="0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/>
    </xf>
    <xf numFmtId="0" fontId="32" fillId="25" borderId="13" xfId="0" applyFont="1" applyFill="1" applyBorder="1" applyAlignment="1">
      <alignment horizontal="center"/>
    </xf>
    <xf numFmtId="0" fontId="32" fillId="25" borderId="14" xfId="0" applyFont="1" applyFill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3" fontId="32" fillId="20" borderId="22" xfId="0" applyNumberFormat="1" applyFont="1" applyFill="1" applyBorder="1" applyAlignment="1">
      <alignment horizontal="center" vertical="center" wrapText="1"/>
    </xf>
    <xf numFmtId="3" fontId="32" fillId="20" borderId="27" xfId="0" applyNumberFormat="1" applyFont="1" applyFill="1" applyBorder="1" applyAlignment="1">
      <alignment horizontal="center" vertical="center" wrapText="1"/>
    </xf>
    <xf numFmtId="3" fontId="32" fillId="20" borderId="24" xfId="0" applyNumberFormat="1" applyFont="1" applyFill="1" applyBorder="1" applyAlignment="1">
      <alignment horizontal="center" vertical="center" wrapText="1"/>
    </xf>
    <xf numFmtId="3" fontId="32" fillId="20" borderId="28" xfId="0" applyNumberFormat="1" applyFont="1" applyFill="1" applyBorder="1" applyAlignment="1">
      <alignment horizontal="center" vertical="center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0" fillId="20" borderId="10" xfId="53" applyFont="1" applyFill="1" applyBorder="1" applyAlignment="1">
      <alignment horizontal="center" vertical="center" wrapText="1"/>
      <protection/>
    </xf>
    <xf numFmtId="4" fontId="21" fillId="20" borderId="10" xfId="0" applyNumberFormat="1" applyFont="1" applyFill="1" applyBorder="1" applyAlignment="1">
      <alignment horizontal="center" vertical="center" wrapText="1"/>
    </xf>
    <xf numFmtId="2" fontId="21" fillId="2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4" fontId="21" fillId="20" borderId="29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left" vertical="center"/>
    </xf>
    <xf numFmtId="3" fontId="21" fillId="20" borderId="23" xfId="0" applyNumberFormat="1" applyFont="1" applyFill="1" applyBorder="1" applyAlignment="1">
      <alignment horizontal="center" vertical="center" wrapText="1"/>
    </xf>
    <xf numFmtId="3" fontId="21" fillId="20" borderId="24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1" fontId="21" fillId="20" borderId="16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21" fillId="20" borderId="16" xfId="0" applyNumberFormat="1" applyFont="1" applyFill="1" applyBorder="1" applyAlignment="1">
      <alignment horizontal="center" vertical="center" wrapText="1"/>
    </xf>
    <xf numFmtId="3" fontId="21" fillId="20" borderId="2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0" fontId="21" fillId="20" borderId="30" xfId="0" applyFont="1" applyFill="1" applyBorder="1" applyAlignment="1">
      <alignment horizontal="center" vertical="center"/>
    </xf>
    <xf numFmtId="0" fontId="21" fillId="20" borderId="31" xfId="0" applyFont="1" applyFill="1" applyBorder="1" applyAlignment="1">
      <alignment horizontal="center" vertical="center"/>
    </xf>
    <xf numFmtId="3" fontId="32" fillId="20" borderId="16" xfId="0" applyNumberFormat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" fontId="21" fillId="20" borderId="16" xfId="0" applyNumberFormat="1" applyFont="1" applyFill="1" applyBorder="1" applyAlignment="1">
      <alignment horizontal="right" vertical="center" wrapText="1"/>
    </xf>
    <xf numFmtId="3" fontId="32" fillId="20" borderId="1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26" borderId="11" xfId="0" applyFont="1" applyFill="1" applyBorder="1" applyAlignment="1">
      <alignment horizontal="center" vertical="center"/>
    </xf>
    <xf numFmtId="0" fontId="21" fillId="26" borderId="26" xfId="0" applyFont="1" applyFill="1" applyBorder="1" applyAlignment="1">
      <alignment horizontal="center" vertical="center"/>
    </xf>
    <xf numFmtId="0" fontId="21" fillId="26" borderId="15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21" fillId="26" borderId="26" xfId="0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right" vertical="top"/>
    </xf>
    <xf numFmtId="0" fontId="40" fillId="0" borderId="13" xfId="0" applyFont="1" applyBorder="1" applyAlignment="1">
      <alignment horizontal="right" vertical="top"/>
    </xf>
    <xf numFmtId="0" fontId="4" fillId="20" borderId="2" xfId="40" applyAlignment="1">
      <alignment horizontal="center" vertical="center" wrapText="1"/>
    </xf>
    <xf numFmtId="0" fontId="41" fillId="20" borderId="2" xfId="40" applyFont="1" applyAlignment="1">
      <alignment horizontal="center" vertical="center" wrapText="1"/>
    </xf>
    <xf numFmtId="0" fontId="41" fillId="20" borderId="2" xfId="40" applyFont="1" applyAlignment="1">
      <alignment horizontal="center" vertical="center"/>
    </xf>
    <xf numFmtId="0" fontId="66" fillId="24" borderId="11" xfId="51" applyFont="1" applyFill="1" applyBorder="1" applyAlignment="1">
      <alignment horizontal="center" vertical="center" wrapText="1"/>
      <protection/>
    </xf>
    <xf numFmtId="0" fontId="66" fillId="24" borderId="15" xfId="51" applyFont="1" applyFill="1" applyBorder="1" applyAlignment="1">
      <alignment horizontal="center" vertical="center" wrapText="1"/>
      <protection/>
    </xf>
    <xf numFmtId="0" fontId="66" fillId="24" borderId="12" xfId="51" applyFont="1" applyFill="1" applyBorder="1" applyAlignment="1">
      <alignment horizontal="center" vertical="center" wrapText="1"/>
      <protection/>
    </xf>
    <xf numFmtId="0" fontId="66" fillId="24" borderId="14" xfId="51" applyFont="1" applyFill="1" applyBorder="1" applyAlignment="1">
      <alignment horizontal="center" vertical="center" wrapText="1"/>
      <protection/>
    </xf>
    <xf numFmtId="0" fontId="67" fillId="24" borderId="12" xfId="51" applyFont="1" applyFill="1" applyBorder="1" applyAlignment="1">
      <alignment horizontal="center" vertical="center"/>
      <protection/>
    </xf>
    <xf numFmtId="0" fontId="67" fillId="24" borderId="13" xfId="51" applyFont="1" applyFill="1" applyBorder="1" applyAlignment="1">
      <alignment horizontal="center" vertical="center"/>
      <protection/>
    </xf>
    <xf numFmtId="0" fontId="67" fillId="24" borderId="14" xfId="51" applyFont="1" applyFill="1" applyBorder="1" applyAlignment="1">
      <alignment horizontal="center" vertical="center"/>
      <protection/>
    </xf>
    <xf numFmtId="0" fontId="49" fillId="24" borderId="12" xfId="51" applyFont="1" applyFill="1" applyBorder="1" applyAlignment="1">
      <alignment horizontal="center" vertical="center" wrapText="1"/>
      <protection/>
    </xf>
    <xf numFmtId="0" fontId="49" fillId="24" borderId="13" xfId="51" applyFont="1" applyFill="1" applyBorder="1" applyAlignment="1">
      <alignment horizontal="center" vertical="center" wrapText="1"/>
      <protection/>
    </xf>
    <xf numFmtId="0" fontId="49" fillId="24" borderId="14" xfId="51" applyFont="1" applyFill="1" applyBorder="1" applyAlignment="1">
      <alignment horizontal="center" vertical="center" wrapText="1"/>
      <protection/>
    </xf>
    <xf numFmtId="0" fontId="44" fillId="0" borderId="0" xfId="51" applyFont="1" applyAlignment="1">
      <alignment horizontal="center" vertical="center" wrapText="1"/>
      <protection/>
    </xf>
    <xf numFmtId="0" fontId="66" fillId="24" borderId="11" xfId="51" applyFont="1" applyFill="1" applyBorder="1" applyAlignment="1">
      <alignment horizontal="center" vertical="center"/>
      <protection/>
    </xf>
    <xf numFmtId="0" fontId="66" fillId="24" borderId="15" xfId="51" applyFont="1" applyFill="1" applyBorder="1" applyAlignment="1">
      <alignment horizontal="center" vertical="center"/>
      <protection/>
    </xf>
    <xf numFmtId="0" fontId="69" fillId="24" borderId="15" xfId="51" applyFont="1" applyFill="1" applyBorder="1" applyAlignment="1">
      <alignment horizontal="center" vertical="center" wrapText="1"/>
      <protection/>
    </xf>
    <xf numFmtId="0" fontId="46" fillId="0" borderId="32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0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0" fillId="0" borderId="15" xfId="0" applyBorder="1" applyAlignment="1">
      <alignment/>
    </xf>
    <xf numFmtId="0" fontId="2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7" xfId="52"/>
    <cellStyle name="Normalny_zal_Szczecin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hody,%20wydatki%20i%20inne%20za&#322;&#261;czni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 nr 2b"/>
      <sheetName val="zał. nr 3"/>
      <sheetName val="zał. nr 4"/>
      <sheetName val="zał. nr 5"/>
      <sheetName val="zał. nr 6"/>
      <sheetName val="zał. nr 7"/>
      <sheetName val="zał. nr 8"/>
      <sheetName val="zał. nr 9"/>
      <sheetName val="zał. nr 10"/>
      <sheetName val="zał. nr 11"/>
      <sheetName val="zał. nr 12"/>
      <sheetName val="zał. nr 13"/>
      <sheetName val="zał. nr 14"/>
      <sheetName val="zał. nr 15"/>
      <sheetName val="zał. nr 16"/>
      <sheetName val="zał. nr 17"/>
      <sheetName val="zał. nr 18"/>
      <sheetName val="zał. nr 19"/>
      <sheetName val="prognoza"/>
    </sheetNames>
    <sheetDataSet>
      <sheetData sheetId="1">
        <row r="11">
          <cell r="A11" t="str">
            <v>O10</v>
          </cell>
          <cell r="C11" t="str">
            <v>Rolnictwo i łowiectwo</v>
          </cell>
        </row>
        <row r="13">
          <cell r="B13" t="str">
            <v>O1030</v>
          </cell>
          <cell r="C13" t="str">
            <v>Izby rolnicze</v>
          </cell>
        </row>
        <row r="17">
          <cell r="A17">
            <v>400</v>
          </cell>
          <cell r="C17" t="str">
            <v>Wytwarzanie i zaopatrywanie w energię elektryczną, gaz i wodę</v>
          </cell>
        </row>
        <row r="18">
          <cell r="B18">
            <v>40002</v>
          </cell>
          <cell r="C18" t="str">
            <v>Dostarczanie wody</v>
          </cell>
        </row>
        <row r="19">
          <cell r="A19">
            <v>600</v>
          </cell>
          <cell r="C19" t="str">
            <v>Transport i łączność</v>
          </cell>
        </row>
        <row r="20">
          <cell r="B20">
            <v>60004</v>
          </cell>
          <cell r="C20" t="str">
            <v>Lokalny transport zbiorowy</v>
          </cell>
        </row>
        <row r="21">
          <cell r="B21">
            <v>60011</v>
          </cell>
          <cell r="C21" t="str">
            <v>Drogi publiczne krajowe</v>
          </cell>
        </row>
        <row r="22">
          <cell r="B22">
            <v>60014</v>
          </cell>
          <cell r="C22" t="str">
            <v>Drogi publiczne powiatowe</v>
          </cell>
        </row>
        <row r="23">
          <cell r="B23">
            <v>60016</v>
          </cell>
          <cell r="C23" t="str">
            <v>Drogi publiczne gminne</v>
          </cell>
        </row>
        <row r="25">
          <cell r="A25">
            <v>630</v>
          </cell>
          <cell r="C25" t="str">
            <v>Turystyka</v>
          </cell>
        </row>
        <row r="27">
          <cell r="A27">
            <v>700</v>
          </cell>
          <cell r="C27" t="str">
            <v>Gospodarka mieszkaniowa</v>
          </cell>
        </row>
        <row r="28">
          <cell r="B28">
            <v>70005</v>
          </cell>
          <cell r="C28" t="str">
            <v>Gospodarka gruntami i nieruchomościami</v>
          </cell>
        </row>
        <row r="29">
          <cell r="A29">
            <v>710</v>
          </cell>
          <cell r="C29" t="str">
            <v>Działalność usługowa</v>
          </cell>
        </row>
        <row r="30">
          <cell r="B30">
            <v>71004</v>
          </cell>
          <cell r="C30" t="str">
            <v>Plany zagospodarowania przestrzennego</v>
          </cell>
        </row>
        <row r="31">
          <cell r="A31">
            <v>750</v>
          </cell>
          <cell r="C31" t="str">
            <v>Administracja publiczna</v>
          </cell>
        </row>
        <row r="32">
          <cell r="B32">
            <v>75011</v>
          </cell>
          <cell r="C32" t="str">
            <v>Urzędy wojewódzkie</v>
          </cell>
        </row>
        <row r="33">
          <cell r="B33">
            <v>75022</v>
          </cell>
          <cell r="C33" t="str">
            <v>Rady gmin</v>
          </cell>
        </row>
        <row r="34">
          <cell r="B34">
            <v>75023</v>
          </cell>
          <cell r="C34" t="str">
            <v>Urzędy gmin</v>
          </cell>
        </row>
        <row r="35">
          <cell r="B35">
            <v>75075</v>
          </cell>
        </row>
        <row r="37">
          <cell r="A37">
            <v>751</v>
          </cell>
          <cell r="C37" t="str">
            <v>Urzędy naczelnych organów władzy państwowej, kontroli i ochrony prawa oraz sądownictwa</v>
          </cell>
        </row>
        <row r="38">
          <cell r="B38">
            <v>75101</v>
          </cell>
          <cell r="C38" t="str">
            <v>Urzędy naczelnych organów władzy państwowej, kontroli i ochrony prawa</v>
          </cell>
        </row>
        <row r="39">
          <cell r="A39">
            <v>754</v>
          </cell>
          <cell r="C39" t="str">
            <v>Bezpieczeństwo publiczne i ochrona przeciwpożarowa</v>
          </cell>
        </row>
        <row r="40">
          <cell r="B40">
            <v>75412</v>
          </cell>
          <cell r="C40" t="str">
            <v>Ochotnicze straże pozarne</v>
          </cell>
        </row>
        <row r="45">
          <cell r="A45">
            <v>757</v>
          </cell>
          <cell r="C45" t="str">
            <v>Obsługa długu publicznego</v>
          </cell>
        </row>
        <row r="46">
          <cell r="B46">
            <v>75702</v>
          </cell>
          <cell r="C46" t="str">
            <v>Obsługa papierów wartościowych, kredytów i pożyczek jst</v>
          </cell>
        </row>
        <row r="47">
          <cell r="A47">
            <v>758</v>
          </cell>
          <cell r="C47" t="str">
            <v>Różne rozliczenia</v>
          </cell>
        </row>
        <row r="48">
          <cell r="B48">
            <v>75818</v>
          </cell>
          <cell r="C48" t="str">
            <v>Rezerwy ogólne i celowe</v>
          </cell>
        </row>
        <row r="49">
          <cell r="A49">
            <v>801</v>
          </cell>
          <cell r="C49" t="str">
            <v>Oświata i wychowani</v>
          </cell>
        </row>
        <row r="50">
          <cell r="B50">
            <v>80101</v>
          </cell>
          <cell r="C50" t="str">
            <v>Szkoły podstawowe</v>
          </cell>
        </row>
        <row r="51">
          <cell r="B51">
            <v>80103</v>
          </cell>
          <cell r="C51" t="str">
            <v>Oddziały przedszkolne w szkołach podstawowych</v>
          </cell>
        </row>
        <row r="52">
          <cell r="B52">
            <v>80104</v>
          </cell>
          <cell r="C52" t="str">
            <v>Przedszkola</v>
          </cell>
        </row>
        <row r="54">
          <cell r="B54">
            <v>80113</v>
          </cell>
          <cell r="C54" t="str">
            <v>Dowożenie uczniów do szkół</v>
          </cell>
        </row>
        <row r="55">
          <cell r="B55">
            <v>80146</v>
          </cell>
          <cell r="C55" t="str">
            <v>Dokształcanie i doskonalenie nauczycieli</v>
          </cell>
        </row>
        <row r="57">
          <cell r="A57">
            <v>851</v>
          </cell>
          <cell r="C57" t="str">
            <v>Ochrona zdrowia</v>
          </cell>
        </row>
        <row r="58">
          <cell r="B58">
            <v>85153</v>
          </cell>
          <cell r="C58" t="str">
            <v>Zwalczanie narkomanii</v>
          </cell>
        </row>
        <row r="59">
          <cell r="B59">
            <v>85154</v>
          </cell>
          <cell r="C59" t="str">
            <v>Przeciwdziałanie alkoholizmowi</v>
          </cell>
        </row>
        <row r="60">
          <cell r="A60">
            <v>852</v>
          </cell>
          <cell r="C60" t="str">
            <v>Pomoc społeczna</v>
          </cell>
        </row>
        <row r="61">
          <cell r="B61">
            <v>85202</v>
          </cell>
          <cell r="C61" t="str">
            <v>Domy pomocy społecznej</v>
          </cell>
        </row>
        <row r="62">
          <cell r="C62" t="str">
            <v>Świadczenia rodzinne, świadczenia z funduszu alimentacyjnego oraz składki na ubezpieczenia emerytalne i rentowe z ubezpieczenia społecznego</v>
          </cell>
        </row>
        <row r="63">
          <cell r="B63">
            <v>85213</v>
          </cell>
          <cell r="C63" t="str">
            <v>Składki na ubezpieczenie zdrowotne opłacane za osoby pobierające niektóre świadczenia z pomocy społecznej, niektóre świadczenia rodzinne oraz za osoby uczestniczące w zajęciach w centrum integracji społecznej</v>
          </cell>
        </row>
        <row r="64">
          <cell r="B64">
            <v>85214</v>
          </cell>
          <cell r="C64" t="str">
            <v>Zasiłki i pomoc w naturze oraz składki na ubezpieczenia emerytalne i rentowe</v>
          </cell>
        </row>
        <row r="65">
          <cell r="B65">
            <v>85215</v>
          </cell>
          <cell r="C65" t="str">
            <v>Dodatki mieszkaniowe</v>
          </cell>
        </row>
        <row r="66">
          <cell r="B66">
            <v>85216</v>
          </cell>
          <cell r="C66" t="str">
            <v>Zasiłki stałe</v>
          </cell>
        </row>
        <row r="67">
          <cell r="B67">
            <v>85219</v>
          </cell>
          <cell r="C67" t="str">
            <v>Ośrodki pomocy społecznej</v>
          </cell>
        </row>
        <row r="69">
          <cell r="B69">
            <v>85295</v>
          </cell>
          <cell r="C69" t="str">
            <v>Pozostała działalność</v>
          </cell>
        </row>
        <row r="70">
          <cell r="A70">
            <v>854</v>
          </cell>
          <cell r="C70" t="str">
            <v>Edukacyjna opieka wychowawcza</v>
          </cell>
        </row>
        <row r="71">
          <cell r="B71">
            <v>85415</v>
          </cell>
          <cell r="C71" t="str">
            <v>Pomoc materialna dla uczniów</v>
          </cell>
        </row>
        <row r="72">
          <cell r="A72">
            <v>900</v>
          </cell>
          <cell r="C72" t="str">
            <v>Gospodarka komunalna i ochrona środowiska</v>
          </cell>
        </row>
        <row r="73">
          <cell r="B73">
            <v>90001</v>
          </cell>
          <cell r="C73" t="str">
            <v>Gospodarka ściekowa i ochrona wód</v>
          </cell>
        </row>
        <row r="75">
          <cell r="B75">
            <v>90015</v>
          </cell>
          <cell r="C75" t="str">
            <v>Oświetlenie ulic, placów i dróg</v>
          </cell>
        </row>
        <row r="76">
          <cell r="B76">
            <v>90095</v>
          </cell>
          <cell r="C76" t="str">
            <v>Pozostała działalność</v>
          </cell>
        </row>
        <row r="77">
          <cell r="A77">
            <v>921</v>
          </cell>
          <cell r="C77" t="str">
            <v>Kultura i ochrona dziedzictwa narodowego</v>
          </cell>
        </row>
        <row r="78">
          <cell r="B78">
            <v>92109</v>
          </cell>
          <cell r="C78" t="str">
            <v>Domy i ośrodki kultury, świetlice i kluby</v>
          </cell>
        </row>
        <row r="79">
          <cell r="B79">
            <v>92116</v>
          </cell>
          <cell r="C79" t="str">
            <v>Biblioteki</v>
          </cell>
        </row>
        <row r="81">
          <cell r="A81">
            <v>926</v>
          </cell>
        </row>
        <row r="82">
          <cell r="B82">
            <v>92601</v>
          </cell>
          <cell r="C82" t="str">
            <v>Obiekty sportowe</v>
          </cell>
        </row>
        <row r="83">
          <cell r="B83">
            <v>92605</v>
          </cell>
          <cell r="C83" t="str">
            <v>Zadania z zakresu kultury fizycznej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zoomScale="96" zoomScaleNormal="96" zoomScalePageLayoutView="0" workbookViewId="0" topLeftCell="A1">
      <selection activeCell="E94" sqref="E94"/>
    </sheetView>
  </sheetViews>
  <sheetFormatPr defaultColWidth="9.140625" defaultRowHeight="12.75"/>
  <cols>
    <col min="1" max="1" width="6.8515625" style="1" customWidth="1"/>
    <col min="2" max="2" width="52.421875" style="2" customWidth="1"/>
    <col min="3" max="3" width="18.421875" style="13" customWidth="1"/>
    <col min="4" max="4" width="15.28125" style="44" customWidth="1"/>
    <col min="5" max="5" width="13.421875" style="217" customWidth="1"/>
    <col min="6" max="6" width="14.140625" style="3" customWidth="1"/>
    <col min="7" max="7" width="21.421875" style="3" customWidth="1"/>
  </cols>
  <sheetData>
    <row r="1" spans="2:7" ht="18">
      <c r="B1" s="4"/>
      <c r="D1" s="3" t="s">
        <v>71</v>
      </c>
      <c r="F1"/>
      <c r="G1"/>
    </row>
    <row r="2" spans="2:7" ht="18">
      <c r="B2" s="4"/>
      <c r="D2" s="3" t="s">
        <v>279</v>
      </c>
      <c r="F2"/>
      <c r="G2"/>
    </row>
    <row r="4" spans="1:7" s="5" customFormat="1" ht="15" customHeight="1">
      <c r="A4" s="322" t="s">
        <v>0</v>
      </c>
      <c r="B4" s="323" t="s">
        <v>42</v>
      </c>
      <c r="C4" s="325" t="s">
        <v>38</v>
      </c>
      <c r="D4" s="326" t="s">
        <v>39</v>
      </c>
      <c r="E4" s="327" t="s">
        <v>40</v>
      </c>
      <c r="F4" s="324" t="s">
        <v>3</v>
      </c>
      <c r="G4" s="324"/>
    </row>
    <row r="5" spans="1:7" s="5" customFormat="1" ht="89.25" customHeight="1">
      <c r="A5" s="322"/>
      <c r="B5" s="323"/>
      <c r="C5" s="325"/>
      <c r="D5" s="326"/>
      <c r="E5" s="327"/>
      <c r="F5" s="23" t="s">
        <v>5</v>
      </c>
      <c r="G5" s="24" t="s">
        <v>6</v>
      </c>
    </row>
    <row r="6" spans="1:7" s="5" customFormat="1" ht="15" customHeight="1">
      <c r="A6" s="28">
        <v>1</v>
      </c>
      <c r="B6" s="28">
        <v>2</v>
      </c>
      <c r="C6" s="110">
        <v>3</v>
      </c>
      <c r="D6" s="54">
        <v>4</v>
      </c>
      <c r="E6" s="28">
        <v>5</v>
      </c>
      <c r="F6" s="28">
        <v>6</v>
      </c>
      <c r="G6" s="28">
        <v>7</v>
      </c>
    </row>
    <row r="7" spans="1:7" s="5" customFormat="1" ht="13.5" customHeight="1">
      <c r="A7" s="29"/>
      <c r="B7" s="30"/>
      <c r="C7" s="104" t="s">
        <v>2</v>
      </c>
      <c r="D7" s="45"/>
      <c r="E7" s="218"/>
      <c r="F7" s="30"/>
      <c r="G7" s="31"/>
    </row>
    <row r="8" spans="1:7" s="52" customFormat="1" ht="16.5" customHeight="1">
      <c r="A8" s="25" t="s">
        <v>7</v>
      </c>
      <c r="B8" s="237" t="s">
        <v>11</v>
      </c>
      <c r="C8" s="125">
        <f>SUM(C9:C11)</f>
        <v>106443.23999999999</v>
      </c>
      <c r="D8" s="246">
        <f>SUM(D9:D11)</f>
        <v>106443.23999999999</v>
      </c>
      <c r="E8" s="236">
        <f>D8*100/C8</f>
        <v>100.00000000000001</v>
      </c>
      <c r="F8" s="125">
        <f>SUM(F9:F11)</f>
        <v>84801.7</v>
      </c>
      <c r="G8" s="247"/>
    </row>
    <row r="9" spans="1:7" s="55" customFormat="1" ht="51">
      <c r="A9" s="26" t="s">
        <v>65</v>
      </c>
      <c r="B9" s="238" t="s">
        <v>173</v>
      </c>
      <c r="C9" s="124">
        <v>21603.54</v>
      </c>
      <c r="D9" s="248">
        <v>21603.54</v>
      </c>
      <c r="E9" s="236">
        <f aca="true" t="shared" si="0" ref="E9:E72">D9*100/C9</f>
        <v>100</v>
      </c>
      <c r="F9" s="124"/>
      <c r="G9" s="249"/>
    </row>
    <row r="10" spans="1:7" s="55" customFormat="1" ht="12.75">
      <c r="A10" s="26"/>
      <c r="B10" s="238" t="s">
        <v>171</v>
      </c>
      <c r="C10" s="124">
        <v>38</v>
      </c>
      <c r="D10" s="248">
        <v>38</v>
      </c>
      <c r="E10" s="236">
        <f>D10*100/C10</f>
        <v>100</v>
      </c>
      <c r="F10" s="124"/>
      <c r="G10" s="249"/>
    </row>
    <row r="11" spans="1:7" s="6" customFormat="1" ht="55.5" customHeight="1">
      <c r="A11" s="27"/>
      <c r="B11" s="239" t="s">
        <v>172</v>
      </c>
      <c r="C11" s="80">
        <v>84801.7</v>
      </c>
      <c r="D11" s="80">
        <v>84801.7</v>
      </c>
      <c r="E11" s="236">
        <f t="shared" si="0"/>
        <v>100</v>
      </c>
      <c r="F11" s="80">
        <v>84801.7</v>
      </c>
      <c r="G11" s="85"/>
    </row>
    <row r="12" spans="1:7" ht="28.5" customHeight="1">
      <c r="A12" s="176">
        <v>400</v>
      </c>
      <c r="B12" s="240" t="s">
        <v>41</v>
      </c>
      <c r="C12" s="79">
        <f>SUM(C13:C14)</f>
        <v>422200</v>
      </c>
      <c r="D12" s="46">
        <f>SUM(D13:D14)</f>
        <v>414222.57</v>
      </c>
      <c r="E12" s="236">
        <f t="shared" si="0"/>
        <v>98.11050923732829</v>
      </c>
      <c r="F12" s="92">
        <f>SUM(F13:F14)</f>
        <v>0</v>
      </c>
      <c r="G12" s="92"/>
    </row>
    <row r="13" spans="1:7" ht="12.75">
      <c r="A13" s="26"/>
      <c r="B13" s="241" t="s">
        <v>8</v>
      </c>
      <c r="C13" s="105">
        <v>420700</v>
      </c>
      <c r="D13" s="51">
        <v>411981.99</v>
      </c>
      <c r="E13" s="236">
        <f t="shared" si="0"/>
        <v>97.9277371048253</v>
      </c>
      <c r="F13" s="94"/>
      <c r="G13" s="84"/>
    </row>
    <row r="14" spans="1:7" s="6" customFormat="1" ht="19.5" customHeight="1">
      <c r="A14" s="56"/>
      <c r="B14" s="238" t="s">
        <v>171</v>
      </c>
      <c r="C14" s="80">
        <v>1500</v>
      </c>
      <c r="D14" s="51">
        <v>2240.58</v>
      </c>
      <c r="E14" s="236">
        <f t="shared" si="0"/>
        <v>149.372</v>
      </c>
      <c r="F14" s="85"/>
      <c r="G14" s="85"/>
    </row>
    <row r="15" spans="1:7" s="8" customFormat="1" ht="19.5" customHeight="1">
      <c r="A15" s="212">
        <v>600</v>
      </c>
      <c r="B15" s="240" t="s">
        <v>12</v>
      </c>
      <c r="C15" s="79">
        <f>SUM(C16:C18)</f>
        <v>388593.58</v>
      </c>
      <c r="D15" s="46">
        <f>SUM(D16:D18)</f>
        <v>366269.45999999996</v>
      </c>
      <c r="E15" s="236">
        <f t="shared" si="0"/>
        <v>94.25514955754029</v>
      </c>
      <c r="F15" s="92">
        <f>SUM(F17:F18)</f>
        <v>0</v>
      </c>
      <c r="G15" s="92"/>
    </row>
    <row r="16" spans="1:7" s="6" customFormat="1" ht="19.5" customHeight="1">
      <c r="A16" s="56"/>
      <c r="B16" s="239" t="s">
        <v>209</v>
      </c>
      <c r="C16" s="80">
        <v>6560.38</v>
      </c>
      <c r="D16" s="51">
        <v>6560.38</v>
      </c>
      <c r="E16" s="236">
        <f t="shared" si="0"/>
        <v>100</v>
      </c>
      <c r="F16" s="85"/>
      <c r="G16" s="85"/>
    </row>
    <row r="17" spans="1:7" s="6" customFormat="1" ht="38.25">
      <c r="A17" s="56"/>
      <c r="B17" s="239" t="s">
        <v>192</v>
      </c>
      <c r="C17" s="80">
        <v>347695.2</v>
      </c>
      <c r="D17" s="51">
        <v>325371.6</v>
      </c>
      <c r="E17" s="236">
        <f t="shared" si="0"/>
        <v>93.57954898428277</v>
      </c>
      <c r="F17" s="85"/>
      <c r="G17" s="85"/>
    </row>
    <row r="18" spans="1:7" s="6" customFormat="1" ht="12.75">
      <c r="A18" s="56"/>
      <c r="B18" s="239" t="s">
        <v>197</v>
      </c>
      <c r="C18" s="80">
        <v>34338</v>
      </c>
      <c r="D18" s="51">
        <v>34337.48</v>
      </c>
      <c r="E18" s="236">
        <f t="shared" si="0"/>
        <v>99.99848564272818</v>
      </c>
      <c r="F18" s="85"/>
      <c r="G18" s="85"/>
    </row>
    <row r="19" spans="1:7" ht="12.75">
      <c r="A19" s="25">
        <v>700</v>
      </c>
      <c r="B19" s="240" t="s">
        <v>13</v>
      </c>
      <c r="C19" s="92">
        <f>SUM(C20:C23)</f>
        <v>132788</v>
      </c>
      <c r="D19" s="47">
        <f>SUM(D20:D23)</f>
        <v>124197.08</v>
      </c>
      <c r="E19" s="236">
        <f t="shared" si="0"/>
        <v>93.53034912793325</v>
      </c>
      <c r="F19" s="92">
        <f>SUM(F20:F23)</f>
        <v>0</v>
      </c>
      <c r="G19" s="92"/>
    </row>
    <row r="20" spans="1:7" ht="25.5">
      <c r="A20" s="26"/>
      <c r="B20" s="239" t="s">
        <v>145</v>
      </c>
      <c r="C20" s="84">
        <v>538</v>
      </c>
      <c r="D20" s="49">
        <v>538.15</v>
      </c>
      <c r="E20" s="236">
        <f t="shared" si="0"/>
        <v>100.0278810408922</v>
      </c>
      <c r="F20" s="84"/>
      <c r="G20" s="84"/>
    </row>
    <row r="21" spans="1:7" ht="53.25" customHeight="1">
      <c r="A21" s="26"/>
      <c r="B21" s="238" t="s">
        <v>173</v>
      </c>
      <c r="C21" s="84">
        <v>87000</v>
      </c>
      <c r="D21" s="49">
        <v>78442.66</v>
      </c>
      <c r="E21" s="236">
        <f t="shared" si="0"/>
        <v>90.16397701149425</v>
      </c>
      <c r="F21" s="84"/>
      <c r="G21" s="84"/>
    </row>
    <row r="22" spans="1:7" ht="21" customHeight="1">
      <c r="A22" s="26"/>
      <c r="B22" s="241" t="s">
        <v>8</v>
      </c>
      <c r="C22" s="84">
        <v>45000</v>
      </c>
      <c r="D22" s="49">
        <v>44790.42</v>
      </c>
      <c r="E22" s="236">
        <f t="shared" si="0"/>
        <v>99.53426666666667</v>
      </c>
      <c r="F22" s="84"/>
      <c r="G22" s="84"/>
    </row>
    <row r="23" spans="1:7" ht="12.75">
      <c r="A23" s="26"/>
      <c r="B23" s="238" t="s">
        <v>171</v>
      </c>
      <c r="C23" s="84">
        <v>250</v>
      </c>
      <c r="D23" s="49">
        <v>425.85</v>
      </c>
      <c r="E23" s="236">
        <f t="shared" si="0"/>
        <v>170.34</v>
      </c>
      <c r="F23" s="84"/>
      <c r="G23" s="84"/>
    </row>
    <row r="24" spans="1:7" ht="12.75">
      <c r="A24" s="25">
        <v>750</v>
      </c>
      <c r="B24" s="240" t="s">
        <v>14</v>
      </c>
      <c r="C24" s="92">
        <f>SUM(C25:C32)</f>
        <v>120685.54999999999</v>
      </c>
      <c r="D24" s="47">
        <f>SUM(D25:D32)</f>
        <v>120020.92000000001</v>
      </c>
      <c r="E24" s="236">
        <f t="shared" si="0"/>
        <v>99.44928783934782</v>
      </c>
      <c r="F24" s="92">
        <f>SUM(F25:F32)</f>
        <v>57590.89</v>
      </c>
      <c r="G24" s="92"/>
    </row>
    <row r="25" spans="1:7" ht="25.5">
      <c r="A25" s="26"/>
      <c r="B25" s="239" t="s">
        <v>154</v>
      </c>
      <c r="C25" s="84">
        <v>5800</v>
      </c>
      <c r="D25" s="49">
        <v>6043.6</v>
      </c>
      <c r="E25" s="236">
        <f t="shared" si="0"/>
        <v>104.2</v>
      </c>
      <c r="F25" s="84"/>
      <c r="G25" s="84"/>
    </row>
    <row r="26" spans="1:7" ht="12.75">
      <c r="A26" s="26"/>
      <c r="B26" s="239" t="s">
        <v>209</v>
      </c>
      <c r="C26" s="84">
        <v>2000.16</v>
      </c>
      <c r="D26" s="49">
        <v>2000.16</v>
      </c>
      <c r="E26" s="236">
        <f t="shared" si="0"/>
        <v>100</v>
      </c>
      <c r="F26" s="84"/>
      <c r="G26" s="84"/>
    </row>
    <row r="27" spans="1:7" ht="12.75">
      <c r="A27" s="26"/>
      <c r="B27" s="239" t="s">
        <v>271</v>
      </c>
      <c r="C27" s="84">
        <v>20768.6</v>
      </c>
      <c r="D27" s="49">
        <v>20768.6</v>
      </c>
      <c r="E27" s="236">
        <f t="shared" si="0"/>
        <v>100</v>
      </c>
      <c r="F27" s="84"/>
      <c r="G27" s="84"/>
    </row>
    <row r="28" spans="1:7" ht="25.5">
      <c r="A28" s="26"/>
      <c r="B28" s="239" t="s">
        <v>210</v>
      </c>
      <c r="C28" s="84">
        <v>21077</v>
      </c>
      <c r="D28" s="49">
        <v>21077.07</v>
      </c>
      <c r="E28" s="236">
        <f t="shared" si="0"/>
        <v>100.00033211557621</v>
      </c>
      <c r="F28" s="84"/>
      <c r="G28" s="84"/>
    </row>
    <row r="29" spans="1:7" ht="12.75">
      <c r="A29" s="26"/>
      <c r="B29" s="239" t="s">
        <v>49</v>
      </c>
      <c r="C29" s="84">
        <v>600</v>
      </c>
      <c r="D29" s="49">
        <v>522</v>
      </c>
      <c r="E29" s="236">
        <f t="shared" si="0"/>
        <v>87</v>
      </c>
      <c r="F29" s="84"/>
      <c r="G29" s="84"/>
    </row>
    <row r="30" spans="1:7" ht="51">
      <c r="A30" s="26"/>
      <c r="B30" s="239" t="s">
        <v>172</v>
      </c>
      <c r="C30" s="84">
        <v>58439.79</v>
      </c>
      <c r="D30" s="49">
        <v>57590.89</v>
      </c>
      <c r="E30" s="236">
        <f t="shared" si="0"/>
        <v>98.54739382191482</v>
      </c>
      <c r="F30" s="49">
        <v>57590.89</v>
      </c>
      <c r="G30" s="84"/>
    </row>
    <row r="31" spans="1:7" ht="38.25">
      <c r="A31" s="26"/>
      <c r="B31" s="239" t="s">
        <v>53</v>
      </c>
      <c r="C31" s="84">
        <v>0</v>
      </c>
      <c r="D31" s="49">
        <v>18.6</v>
      </c>
      <c r="E31" s="236">
        <v>0</v>
      </c>
      <c r="F31" s="49"/>
      <c r="G31" s="84"/>
    </row>
    <row r="32" spans="1:7" ht="38.25">
      <c r="A32" s="26"/>
      <c r="B32" s="239" t="s">
        <v>211</v>
      </c>
      <c r="C32" s="84">
        <v>12000</v>
      </c>
      <c r="D32" s="49">
        <v>12000</v>
      </c>
      <c r="E32" s="236">
        <f t="shared" si="0"/>
        <v>100</v>
      </c>
      <c r="F32" s="49"/>
      <c r="G32" s="84"/>
    </row>
    <row r="33" spans="1:7" ht="12.75">
      <c r="A33" s="25">
        <v>751</v>
      </c>
      <c r="B33" s="240" t="s">
        <v>62</v>
      </c>
      <c r="C33" s="92">
        <f>SUM(C34)</f>
        <v>827</v>
      </c>
      <c r="D33" s="47">
        <f>SUM(D34)</f>
        <v>827</v>
      </c>
      <c r="E33" s="236">
        <f t="shared" si="0"/>
        <v>100</v>
      </c>
      <c r="F33" s="92">
        <f>SUM(F34)</f>
        <v>827</v>
      </c>
      <c r="G33" s="92"/>
    </row>
    <row r="34" spans="1:7" ht="51">
      <c r="A34" s="26"/>
      <c r="B34" s="239" t="s">
        <v>172</v>
      </c>
      <c r="C34" s="84">
        <v>827</v>
      </c>
      <c r="D34" s="49">
        <v>827</v>
      </c>
      <c r="E34" s="236">
        <f t="shared" si="0"/>
        <v>100</v>
      </c>
      <c r="F34" s="84">
        <v>827</v>
      </c>
      <c r="G34" s="84"/>
    </row>
    <row r="35" spans="1:7" s="8" customFormat="1" ht="12.75">
      <c r="A35" s="25">
        <v>754</v>
      </c>
      <c r="B35" s="242" t="str">
        <f>'[1]zał. nr 2'!$C$39</f>
        <v>Bezpieczeństwo publiczne i ochrona przeciwpożarowa</v>
      </c>
      <c r="C35" s="92">
        <f>SUM(C36:C37)</f>
        <v>17626.18</v>
      </c>
      <c r="D35" s="47">
        <f>SUM(D36:D37)</f>
        <v>17626.18</v>
      </c>
      <c r="E35" s="236">
        <f t="shared" si="0"/>
        <v>100</v>
      </c>
      <c r="F35" s="92">
        <f>SUM(F36:F37)</f>
        <v>10000</v>
      </c>
      <c r="G35" s="92"/>
    </row>
    <row r="36" spans="1:7" ht="38.25">
      <c r="A36" s="26"/>
      <c r="B36" s="239" t="s">
        <v>127</v>
      </c>
      <c r="C36" s="84">
        <v>10000</v>
      </c>
      <c r="D36" s="49">
        <v>10000</v>
      </c>
      <c r="E36" s="236">
        <f t="shared" si="0"/>
        <v>100</v>
      </c>
      <c r="F36" s="84">
        <v>10000</v>
      </c>
      <c r="G36" s="84"/>
    </row>
    <row r="37" spans="1:7" ht="38.25">
      <c r="A37" s="26"/>
      <c r="B37" s="239" t="s">
        <v>272</v>
      </c>
      <c r="C37" s="84">
        <v>7626.18</v>
      </c>
      <c r="D37" s="49">
        <v>7626.18</v>
      </c>
      <c r="E37" s="236">
        <f t="shared" si="0"/>
        <v>100</v>
      </c>
      <c r="F37" s="84"/>
      <c r="G37" s="84"/>
    </row>
    <row r="38" spans="1:7" ht="12.75">
      <c r="A38" s="25">
        <v>756</v>
      </c>
      <c r="B38" s="240" t="s">
        <v>63</v>
      </c>
      <c r="C38" s="92">
        <f>SUM(C39:C55)</f>
        <v>7983679.010000001</v>
      </c>
      <c r="D38" s="47">
        <f>SUM(D39:D55)</f>
        <v>8080651.140000001</v>
      </c>
      <c r="E38" s="236">
        <f t="shared" si="0"/>
        <v>101.21462961973467</v>
      </c>
      <c r="F38" s="92">
        <f>SUM(F39:F54)</f>
        <v>0</v>
      </c>
      <c r="G38" s="92"/>
    </row>
    <row r="39" spans="1:7" ht="12.75">
      <c r="A39" s="26"/>
      <c r="B39" s="239" t="s">
        <v>174</v>
      </c>
      <c r="C39" s="84">
        <v>5669814.57</v>
      </c>
      <c r="D39" s="49">
        <v>5669814.57</v>
      </c>
      <c r="E39" s="236">
        <f t="shared" si="0"/>
        <v>100</v>
      </c>
      <c r="F39" s="84"/>
      <c r="G39" s="84"/>
    </row>
    <row r="40" spans="1:7" ht="12.75">
      <c r="A40" s="26"/>
      <c r="B40" s="239" t="s">
        <v>175</v>
      </c>
      <c r="C40" s="84">
        <v>37092</v>
      </c>
      <c r="D40" s="49">
        <v>37092</v>
      </c>
      <c r="E40" s="236">
        <f t="shared" si="0"/>
        <v>100</v>
      </c>
      <c r="F40" s="84"/>
      <c r="G40" s="84"/>
    </row>
    <row r="41" spans="1:7" ht="25.5">
      <c r="A41" s="26"/>
      <c r="B41" s="239" t="s">
        <v>213</v>
      </c>
      <c r="C41" s="84">
        <v>30192.86</v>
      </c>
      <c r="D41" s="49">
        <v>30192.86</v>
      </c>
      <c r="E41" s="236">
        <f t="shared" si="0"/>
        <v>100</v>
      </c>
      <c r="F41" s="84"/>
      <c r="G41" s="84"/>
    </row>
    <row r="42" spans="1:7" ht="12.75">
      <c r="A42" s="26"/>
      <c r="B42" s="239" t="s">
        <v>176</v>
      </c>
      <c r="C42" s="84">
        <v>1407513.93</v>
      </c>
      <c r="D42" s="49">
        <v>1468223.91</v>
      </c>
      <c r="E42" s="236">
        <f t="shared" si="0"/>
        <v>104.31327738262598</v>
      </c>
      <c r="F42" s="84"/>
      <c r="G42" s="84"/>
    </row>
    <row r="43" spans="1:7" ht="12.75">
      <c r="A43" s="26"/>
      <c r="B43" s="239" t="s">
        <v>177</v>
      </c>
      <c r="C43" s="84">
        <v>73000</v>
      </c>
      <c r="D43" s="49">
        <v>73428.46</v>
      </c>
      <c r="E43" s="236">
        <f t="shared" si="0"/>
        <v>100.58693150684933</v>
      </c>
      <c r="F43" s="84"/>
      <c r="G43" s="84"/>
    </row>
    <row r="44" spans="1:7" ht="12.75">
      <c r="A44" s="26"/>
      <c r="B44" s="239" t="s">
        <v>178</v>
      </c>
      <c r="C44" s="84">
        <v>330400</v>
      </c>
      <c r="D44" s="49">
        <v>332923.21</v>
      </c>
      <c r="E44" s="236">
        <f t="shared" si="0"/>
        <v>100.7636834140436</v>
      </c>
      <c r="F44" s="84"/>
      <c r="G44" s="84"/>
    </row>
    <row r="45" spans="1:7" ht="12.75">
      <c r="A45" s="26"/>
      <c r="B45" s="239" t="s">
        <v>179</v>
      </c>
      <c r="C45" s="84">
        <v>59000</v>
      </c>
      <c r="D45" s="49">
        <v>59560.9</v>
      </c>
      <c r="E45" s="236">
        <f t="shared" si="0"/>
        <v>100.9506779661017</v>
      </c>
      <c r="F45" s="84"/>
      <c r="G45" s="84"/>
    </row>
    <row r="46" spans="1:7" ht="12.75">
      <c r="A46" s="26"/>
      <c r="B46" s="239" t="s">
        <v>215</v>
      </c>
      <c r="C46" s="84">
        <v>136</v>
      </c>
      <c r="D46" s="49">
        <v>136</v>
      </c>
      <c r="E46" s="236">
        <f t="shared" si="0"/>
        <v>100</v>
      </c>
      <c r="F46" s="84"/>
      <c r="G46" s="84"/>
    </row>
    <row r="47" spans="1:7" ht="25.5">
      <c r="A47" s="26"/>
      <c r="B47" s="239" t="s">
        <v>180</v>
      </c>
      <c r="C47" s="84">
        <v>6000</v>
      </c>
      <c r="D47" s="49">
        <v>1335</v>
      </c>
      <c r="E47" s="236">
        <f t="shared" si="0"/>
        <v>22.25</v>
      </c>
      <c r="F47" s="84"/>
      <c r="G47" s="84"/>
    </row>
    <row r="48" spans="1:7" ht="12.75">
      <c r="A48" s="26"/>
      <c r="B48" s="239" t="s">
        <v>181</v>
      </c>
      <c r="C48" s="84">
        <v>20000</v>
      </c>
      <c r="D48" s="49">
        <v>23935.19</v>
      </c>
      <c r="E48" s="236">
        <f t="shared" si="0"/>
        <v>119.67595</v>
      </c>
      <c r="F48" s="84"/>
      <c r="G48" s="84"/>
    </row>
    <row r="49" spans="1:7" ht="12.75">
      <c r="A49" s="26"/>
      <c r="B49" s="239" t="s">
        <v>50</v>
      </c>
      <c r="C49" s="84">
        <v>19500</v>
      </c>
      <c r="D49" s="49">
        <v>19778.5</v>
      </c>
      <c r="E49" s="236">
        <f t="shared" si="0"/>
        <v>101.42820512820512</v>
      </c>
      <c r="F49" s="84"/>
      <c r="G49" s="84"/>
    </row>
    <row r="50" spans="1:7" ht="12.75">
      <c r="A50" s="26"/>
      <c r="B50" s="239" t="s">
        <v>203</v>
      </c>
      <c r="C50" s="84">
        <v>8973</v>
      </c>
      <c r="D50" s="49">
        <v>8972.4</v>
      </c>
      <c r="E50" s="236">
        <f t="shared" si="0"/>
        <v>99.9933132731528</v>
      </c>
      <c r="F50" s="84"/>
      <c r="G50" s="84"/>
    </row>
    <row r="51" spans="1:7" ht="25.5">
      <c r="A51" s="26"/>
      <c r="B51" s="239" t="s">
        <v>182</v>
      </c>
      <c r="C51" s="84">
        <v>65000</v>
      </c>
      <c r="D51" s="49">
        <v>66625.34</v>
      </c>
      <c r="E51" s="236">
        <f t="shared" si="0"/>
        <v>102.50052307692307</v>
      </c>
      <c r="F51" s="84"/>
      <c r="G51" s="84"/>
    </row>
    <row r="52" spans="1:7" ht="25.5">
      <c r="A52" s="26"/>
      <c r="B52" s="239" t="s">
        <v>51</v>
      </c>
      <c r="C52" s="84">
        <v>53234.86</v>
      </c>
      <c r="D52" s="49">
        <v>52998.97</v>
      </c>
      <c r="E52" s="236">
        <f t="shared" si="0"/>
        <v>99.55688809926428</v>
      </c>
      <c r="F52" s="84"/>
      <c r="G52" s="84"/>
    </row>
    <row r="53" spans="1:7" ht="12.75">
      <c r="A53" s="26"/>
      <c r="B53" s="239" t="s">
        <v>183</v>
      </c>
      <c r="C53" s="84">
        <v>198344</v>
      </c>
      <c r="D53" s="49">
        <v>228227.06</v>
      </c>
      <c r="E53" s="236">
        <f t="shared" si="0"/>
        <v>115.06627878836768</v>
      </c>
      <c r="F53" s="84"/>
      <c r="G53" s="84"/>
    </row>
    <row r="54" spans="1:7" ht="25.5">
      <c r="A54" s="26"/>
      <c r="B54" s="239" t="s">
        <v>184</v>
      </c>
      <c r="C54" s="84">
        <v>5423.79</v>
      </c>
      <c r="D54" s="49">
        <v>7117.77</v>
      </c>
      <c r="E54" s="236">
        <f t="shared" si="0"/>
        <v>131.2324039094434</v>
      </c>
      <c r="F54" s="84"/>
      <c r="G54" s="84"/>
    </row>
    <row r="55" spans="1:7" ht="12.75">
      <c r="A55" s="26"/>
      <c r="B55" s="238" t="s">
        <v>171</v>
      </c>
      <c r="C55" s="84">
        <v>54</v>
      </c>
      <c r="D55" s="49">
        <v>289</v>
      </c>
      <c r="E55" s="236">
        <f t="shared" si="0"/>
        <v>535.1851851851852</v>
      </c>
      <c r="F55" s="84"/>
      <c r="G55" s="84"/>
    </row>
    <row r="56" spans="1:7" ht="12.75">
      <c r="A56" s="25">
        <v>758</v>
      </c>
      <c r="B56" s="240" t="s">
        <v>55</v>
      </c>
      <c r="C56" s="92">
        <f>SUM(C57:C62)</f>
        <v>6597850.56</v>
      </c>
      <c r="D56" s="47">
        <f>SUM(D57:D62)</f>
        <v>6618308.62</v>
      </c>
      <c r="E56" s="236">
        <f t="shared" si="0"/>
        <v>100.3100715879203</v>
      </c>
      <c r="F56" s="92">
        <f>SUM(F57:F62)</f>
        <v>48319.56</v>
      </c>
      <c r="G56" s="92"/>
    </row>
    <row r="57" spans="1:7" s="6" customFormat="1" ht="12.75">
      <c r="A57" s="27"/>
      <c r="B57" s="238" t="s">
        <v>171</v>
      </c>
      <c r="C57" s="85">
        <v>10000</v>
      </c>
      <c r="D57" s="48">
        <v>22889.02</v>
      </c>
      <c r="E57" s="236">
        <f t="shared" si="0"/>
        <v>228.8902</v>
      </c>
      <c r="F57" s="85"/>
      <c r="G57" s="85"/>
    </row>
    <row r="58" spans="1:7" s="6" customFormat="1" ht="12.75">
      <c r="A58" s="27"/>
      <c r="B58" s="239" t="s">
        <v>153</v>
      </c>
      <c r="C58" s="85">
        <v>250752</v>
      </c>
      <c r="D58" s="48">
        <v>258324.2</v>
      </c>
      <c r="E58" s="236">
        <f t="shared" si="0"/>
        <v>103.01979645227156</v>
      </c>
      <c r="F58" s="85"/>
      <c r="G58" s="85"/>
    </row>
    <row r="59" spans="1:7" s="6" customFormat="1" ht="12.75">
      <c r="A59" s="27"/>
      <c r="B59" s="238" t="s">
        <v>49</v>
      </c>
      <c r="C59" s="85">
        <v>0</v>
      </c>
      <c r="D59" s="48">
        <v>2.35</v>
      </c>
      <c r="E59" s="236">
        <v>0</v>
      </c>
      <c r="F59" s="85"/>
      <c r="G59" s="85"/>
    </row>
    <row r="60" spans="1:7" s="6" customFormat="1" ht="38.25">
      <c r="A60" s="27"/>
      <c r="B60" s="239" t="s">
        <v>185</v>
      </c>
      <c r="C60" s="85">
        <v>48319.56</v>
      </c>
      <c r="D60" s="48">
        <v>48319.56</v>
      </c>
      <c r="E60" s="236">
        <f t="shared" si="0"/>
        <v>100</v>
      </c>
      <c r="F60" s="85">
        <v>48319.56</v>
      </c>
      <c r="G60" s="85"/>
    </row>
    <row r="61" spans="1:7" s="6" customFormat="1" ht="38.25">
      <c r="A61" s="27"/>
      <c r="B61" s="239" t="s">
        <v>272</v>
      </c>
      <c r="C61" s="85">
        <v>148744</v>
      </c>
      <c r="D61" s="48">
        <v>148738.49</v>
      </c>
      <c r="E61" s="236">
        <f t="shared" si="0"/>
        <v>99.99629564890013</v>
      </c>
      <c r="F61" s="85"/>
      <c r="G61" s="85"/>
    </row>
    <row r="62" spans="1:7" ht="12.75">
      <c r="A62" s="26"/>
      <c r="B62" s="239" t="s">
        <v>52</v>
      </c>
      <c r="C62" s="84">
        <v>6140035</v>
      </c>
      <c r="D62" s="49">
        <v>6140035</v>
      </c>
      <c r="E62" s="236">
        <f t="shared" si="0"/>
        <v>100</v>
      </c>
      <c r="F62" s="84"/>
      <c r="G62" s="84"/>
    </row>
    <row r="63" spans="1:7" s="8" customFormat="1" ht="12.75">
      <c r="A63" s="25">
        <v>801</v>
      </c>
      <c r="B63" s="240" t="s">
        <v>64</v>
      </c>
      <c r="C63" s="92">
        <f>SUM(C64:C68)</f>
        <v>261854.93000000002</v>
      </c>
      <c r="D63" s="47">
        <f>SUM(D64:D68)</f>
        <v>259962.48</v>
      </c>
      <c r="E63" s="236">
        <f t="shared" si="0"/>
        <v>99.27729067388572</v>
      </c>
      <c r="F63" s="92">
        <f>SUM(F65:F68)</f>
        <v>197241.75</v>
      </c>
      <c r="G63" s="92">
        <f>SUM(G65:G68)</f>
        <v>0</v>
      </c>
    </row>
    <row r="64" spans="1:7" s="6" customFormat="1" ht="12.75">
      <c r="A64" s="27"/>
      <c r="B64" s="239" t="s">
        <v>8</v>
      </c>
      <c r="C64" s="85">
        <v>21487.36</v>
      </c>
      <c r="D64" s="48">
        <v>19826.11</v>
      </c>
      <c r="E64" s="250">
        <f t="shared" si="0"/>
        <v>92.26871053493775</v>
      </c>
      <c r="F64" s="85"/>
      <c r="G64" s="85"/>
    </row>
    <row r="65" spans="1:7" s="6" customFormat="1" ht="12.75">
      <c r="A65" s="27"/>
      <c r="B65" s="238" t="s">
        <v>49</v>
      </c>
      <c r="C65" s="85">
        <v>42816.62</v>
      </c>
      <c r="D65" s="48">
        <v>42894.62</v>
      </c>
      <c r="E65" s="236">
        <f t="shared" si="0"/>
        <v>100.18217224993471</v>
      </c>
      <c r="F65" s="85"/>
      <c r="G65" s="85"/>
    </row>
    <row r="66" spans="1:7" s="6" customFormat="1" ht="51">
      <c r="A66" s="27"/>
      <c r="B66" s="239" t="s">
        <v>172</v>
      </c>
      <c r="C66" s="85">
        <v>22017.79</v>
      </c>
      <c r="D66" s="48">
        <v>21708.59</v>
      </c>
      <c r="E66" s="236">
        <f t="shared" si="0"/>
        <v>98.59568103792432</v>
      </c>
      <c r="F66" s="85">
        <v>21708.59</v>
      </c>
      <c r="G66" s="85"/>
    </row>
    <row r="67" spans="1:7" s="6" customFormat="1" ht="38.25">
      <c r="A67" s="27"/>
      <c r="B67" s="239" t="s">
        <v>185</v>
      </c>
      <c r="C67" s="85">
        <v>60240</v>
      </c>
      <c r="D67" s="48">
        <v>60240</v>
      </c>
      <c r="E67" s="236">
        <f t="shared" si="0"/>
        <v>100</v>
      </c>
      <c r="F67" s="48">
        <v>60240</v>
      </c>
      <c r="G67" s="85"/>
    </row>
    <row r="68" spans="1:7" s="6" customFormat="1" ht="38.25">
      <c r="A68" s="27"/>
      <c r="B68" s="241" t="s">
        <v>186</v>
      </c>
      <c r="C68" s="85">
        <v>115293.16</v>
      </c>
      <c r="D68" s="48">
        <v>115293.16</v>
      </c>
      <c r="E68" s="236">
        <f t="shared" si="0"/>
        <v>100</v>
      </c>
      <c r="F68" s="48">
        <v>115293.16</v>
      </c>
      <c r="G68" s="85"/>
    </row>
    <row r="69" spans="1:7" ht="12.75">
      <c r="A69" s="25">
        <v>852</v>
      </c>
      <c r="B69" s="240" t="s">
        <v>56</v>
      </c>
      <c r="C69" s="92">
        <f>SUM(C70:C77)</f>
        <v>4625275</v>
      </c>
      <c r="D69" s="47">
        <f>SUM(D70:D77)</f>
        <v>4427866.6</v>
      </c>
      <c r="E69" s="236">
        <f t="shared" si="0"/>
        <v>95.73196404538108</v>
      </c>
      <c r="F69" s="92">
        <f>SUM(F70:F77)</f>
        <v>701028.5900000001</v>
      </c>
      <c r="G69" s="92"/>
    </row>
    <row r="70" spans="1:7" ht="51">
      <c r="A70" s="26"/>
      <c r="B70" s="239" t="s">
        <v>172</v>
      </c>
      <c r="C70" s="84">
        <v>446801</v>
      </c>
      <c r="D70" s="49">
        <v>445599.59</v>
      </c>
      <c r="E70" s="236">
        <f t="shared" si="0"/>
        <v>99.7311084800616</v>
      </c>
      <c r="F70" s="49">
        <v>445599.59</v>
      </c>
      <c r="G70" s="84"/>
    </row>
    <row r="71" spans="1:7" ht="38.25">
      <c r="A71" s="26"/>
      <c r="B71" s="239" t="s">
        <v>185</v>
      </c>
      <c r="C71" s="84">
        <v>504944</v>
      </c>
      <c r="D71" s="49">
        <v>502618.22</v>
      </c>
      <c r="E71" s="236">
        <f t="shared" si="0"/>
        <v>99.53939842834056</v>
      </c>
      <c r="F71" s="49">
        <v>255429</v>
      </c>
      <c r="G71" s="84"/>
    </row>
    <row r="72" spans="1:7" ht="12.75">
      <c r="A72" s="26"/>
      <c r="B72" s="239" t="s">
        <v>8</v>
      </c>
      <c r="C72" s="84">
        <v>12000</v>
      </c>
      <c r="D72" s="49">
        <v>12896.08</v>
      </c>
      <c r="E72" s="236">
        <f t="shared" si="0"/>
        <v>107.46733333333333</v>
      </c>
      <c r="F72" s="49"/>
      <c r="G72" s="84"/>
    </row>
    <row r="73" spans="1:7" ht="12.75">
      <c r="A73" s="26"/>
      <c r="B73" s="239" t="s">
        <v>153</v>
      </c>
      <c r="C73" s="84">
        <v>2592</v>
      </c>
      <c r="D73" s="49">
        <v>2592</v>
      </c>
      <c r="E73" s="236">
        <f aca="true" t="shared" si="1" ref="E73:E124">D73*100/C73</f>
        <v>100</v>
      </c>
      <c r="F73" s="49"/>
      <c r="G73" s="84"/>
    </row>
    <row r="74" spans="1:7" ht="12.75">
      <c r="A74" s="26"/>
      <c r="B74" s="239" t="s">
        <v>49</v>
      </c>
      <c r="C74" s="84">
        <v>80</v>
      </c>
      <c r="D74" s="49">
        <v>109</v>
      </c>
      <c r="E74" s="236">
        <f t="shared" si="1"/>
        <v>136.25</v>
      </c>
      <c r="F74" s="84"/>
      <c r="G74" s="84"/>
    </row>
    <row r="75" spans="1:7" ht="12.75">
      <c r="A75" s="26"/>
      <c r="B75" s="238" t="s">
        <v>171</v>
      </c>
      <c r="C75" s="84">
        <v>0</v>
      </c>
      <c r="D75" s="49">
        <v>17.12</v>
      </c>
      <c r="E75" s="236">
        <v>0</v>
      </c>
      <c r="F75" s="84"/>
      <c r="G75" s="84"/>
    </row>
    <row r="76" spans="1:7" ht="38.25">
      <c r="A76" s="26"/>
      <c r="B76" s="239" t="s">
        <v>272</v>
      </c>
      <c r="C76" s="84">
        <v>122008</v>
      </c>
      <c r="D76" s="49">
        <v>122004.59</v>
      </c>
      <c r="E76" s="236">
        <f t="shared" si="1"/>
        <v>99.99720510130483</v>
      </c>
      <c r="F76" s="84"/>
      <c r="G76" s="84"/>
    </row>
    <row r="77" spans="1:7" ht="38.25">
      <c r="A77" s="26"/>
      <c r="B77" s="239" t="s">
        <v>273</v>
      </c>
      <c r="C77" s="84">
        <v>3536850</v>
      </c>
      <c r="D77" s="49">
        <v>3342030</v>
      </c>
      <c r="E77" s="236">
        <f t="shared" si="1"/>
        <v>94.49170872386446</v>
      </c>
      <c r="F77" s="84"/>
      <c r="G77" s="84"/>
    </row>
    <row r="78" spans="1:7" s="8" customFormat="1" ht="12.75">
      <c r="A78" s="25">
        <v>853</v>
      </c>
      <c r="B78" s="242" t="s">
        <v>268</v>
      </c>
      <c r="C78" s="92">
        <f>SUM(C79:C80)</f>
        <v>380006.1</v>
      </c>
      <c r="D78" s="47">
        <f>SUM(D79:D80)</f>
        <v>380004.94999999995</v>
      </c>
      <c r="E78" s="236">
        <f t="shared" si="1"/>
        <v>99.99969737327899</v>
      </c>
      <c r="F78" s="92"/>
      <c r="G78" s="92"/>
    </row>
    <row r="79" spans="1:7" ht="12.75">
      <c r="A79" s="26"/>
      <c r="B79" s="239" t="s">
        <v>49</v>
      </c>
      <c r="C79" s="84">
        <v>331708</v>
      </c>
      <c r="D79" s="49">
        <v>331706.85</v>
      </c>
      <c r="E79" s="236">
        <f t="shared" si="1"/>
        <v>99.9996533095373</v>
      </c>
      <c r="F79" s="84"/>
      <c r="G79" s="84"/>
    </row>
    <row r="80" spans="1:7" ht="38.25">
      <c r="A80" s="26"/>
      <c r="B80" s="239" t="s">
        <v>273</v>
      </c>
      <c r="C80" s="84">
        <v>48298.1</v>
      </c>
      <c r="D80" s="49">
        <v>48298.1</v>
      </c>
      <c r="E80" s="236">
        <f t="shared" si="1"/>
        <v>100</v>
      </c>
      <c r="F80" s="84"/>
      <c r="G80" s="84"/>
    </row>
    <row r="81" spans="1:7" s="8" customFormat="1" ht="12.75">
      <c r="A81" s="25">
        <v>854</v>
      </c>
      <c r="B81" s="240" t="s">
        <v>58</v>
      </c>
      <c r="C81" s="92">
        <f>SUM(C82:C82)</f>
        <v>64000</v>
      </c>
      <c r="D81" s="47">
        <f>SUM(D82:D82)</f>
        <v>52204.35</v>
      </c>
      <c r="E81" s="236">
        <f t="shared" si="1"/>
        <v>81.569296875</v>
      </c>
      <c r="F81" s="92">
        <f>SUM(F82:F82)</f>
        <v>52204.35</v>
      </c>
      <c r="G81" s="92"/>
    </row>
    <row r="82" spans="1:7" s="8" customFormat="1" ht="38.25">
      <c r="A82" s="25"/>
      <c r="B82" s="239" t="s">
        <v>185</v>
      </c>
      <c r="C82" s="85">
        <v>64000</v>
      </c>
      <c r="D82" s="48">
        <v>52204.35</v>
      </c>
      <c r="E82" s="236">
        <f t="shared" si="1"/>
        <v>81.569296875</v>
      </c>
      <c r="F82" s="85">
        <v>52204.35</v>
      </c>
      <c r="G82" s="85"/>
    </row>
    <row r="83" spans="1:7" s="8" customFormat="1" ht="12.75">
      <c r="A83" s="25">
        <v>855</v>
      </c>
      <c r="B83" s="240" t="s">
        <v>155</v>
      </c>
      <c r="C83" s="92">
        <f>SUM(C84:C90)</f>
        <v>3213686.1</v>
      </c>
      <c r="D83" s="47">
        <f>SUM(D84:D90)</f>
        <v>3209807.9400000004</v>
      </c>
      <c r="E83" s="236">
        <f t="shared" si="1"/>
        <v>99.8793236215572</v>
      </c>
      <c r="F83" s="92">
        <f>SUM(F84:F89)</f>
        <v>3138683.08</v>
      </c>
      <c r="G83" s="92"/>
    </row>
    <row r="84" spans="1:7" s="8" customFormat="1" ht="12.75">
      <c r="A84" s="25"/>
      <c r="B84" s="238" t="s">
        <v>171</v>
      </c>
      <c r="C84" s="85">
        <v>5000</v>
      </c>
      <c r="D84" s="48">
        <v>4483.52</v>
      </c>
      <c r="E84" s="236">
        <f t="shared" si="1"/>
        <v>89.67040000000001</v>
      </c>
      <c r="F84" s="85"/>
      <c r="G84" s="85"/>
    </row>
    <row r="85" spans="1:7" s="8" customFormat="1" ht="51">
      <c r="A85" s="25"/>
      <c r="B85" s="239" t="s">
        <v>172</v>
      </c>
      <c r="C85" s="85">
        <v>1565713</v>
      </c>
      <c r="D85" s="48">
        <v>1565092.58</v>
      </c>
      <c r="E85" s="236">
        <f t="shared" si="1"/>
        <v>99.9603746024974</v>
      </c>
      <c r="F85" s="48">
        <v>1565092.58</v>
      </c>
      <c r="G85" s="85"/>
    </row>
    <row r="86" spans="1:7" s="8" customFormat="1" ht="63.75">
      <c r="A86" s="25"/>
      <c r="B86" s="239" t="s">
        <v>187</v>
      </c>
      <c r="C86" s="85">
        <v>1573590.5</v>
      </c>
      <c r="D86" s="48">
        <v>1573590.5</v>
      </c>
      <c r="E86" s="236">
        <f t="shared" si="1"/>
        <v>100</v>
      </c>
      <c r="F86" s="48">
        <v>1573590.5</v>
      </c>
      <c r="G86" s="85"/>
    </row>
    <row r="87" spans="1:7" s="8" customFormat="1" ht="38.25">
      <c r="A87" s="25"/>
      <c r="B87" s="239" t="s">
        <v>53</v>
      </c>
      <c r="C87" s="85">
        <v>4000</v>
      </c>
      <c r="D87" s="48">
        <v>8814.22</v>
      </c>
      <c r="E87" s="236">
        <f t="shared" si="1"/>
        <v>220.35549999999998</v>
      </c>
      <c r="F87" s="85"/>
      <c r="G87" s="85"/>
    </row>
    <row r="88" spans="1:7" s="8" customFormat="1" ht="38.25">
      <c r="A88" s="25"/>
      <c r="B88" s="239" t="s">
        <v>272</v>
      </c>
      <c r="C88" s="85">
        <v>7382.6</v>
      </c>
      <c r="D88" s="48">
        <v>7382.6</v>
      </c>
      <c r="E88" s="236">
        <f t="shared" si="1"/>
        <v>100</v>
      </c>
      <c r="F88" s="85"/>
      <c r="G88" s="85"/>
    </row>
    <row r="89" spans="1:7" s="8" customFormat="1" ht="51">
      <c r="A89" s="25"/>
      <c r="B89" s="239" t="s">
        <v>190</v>
      </c>
      <c r="C89" s="85">
        <v>55000</v>
      </c>
      <c r="D89" s="48">
        <v>47444.52</v>
      </c>
      <c r="E89" s="236">
        <f t="shared" si="1"/>
        <v>86.26276363636363</v>
      </c>
      <c r="F89" s="85"/>
      <c r="G89" s="85"/>
    </row>
    <row r="90" spans="1:7" s="6" customFormat="1" ht="25.5">
      <c r="A90" s="27"/>
      <c r="B90" s="239" t="s">
        <v>274</v>
      </c>
      <c r="C90" s="85">
        <v>3000</v>
      </c>
      <c r="D90" s="48">
        <v>3000</v>
      </c>
      <c r="E90" s="250">
        <f t="shared" si="1"/>
        <v>100</v>
      </c>
      <c r="F90" s="85"/>
      <c r="G90" s="85"/>
    </row>
    <row r="91" spans="1:7" ht="12.75">
      <c r="A91" s="25">
        <v>900</v>
      </c>
      <c r="B91" s="240" t="s">
        <v>59</v>
      </c>
      <c r="C91" s="92">
        <f>SUM(C92:C102)</f>
        <v>1549481.45</v>
      </c>
      <c r="D91" s="47">
        <f>SUM(D92:D102)</f>
        <v>1592255.73</v>
      </c>
      <c r="E91" s="236">
        <f t="shared" si="1"/>
        <v>102.76055450679968</v>
      </c>
      <c r="F91" s="92">
        <f>SUM(F92:F102)</f>
        <v>0</v>
      </c>
      <c r="G91" s="92"/>
    </row>
    <row r="92" spans="1:7" s="6" customFormat="1" ht="12.75">
      <c r="A92" s="27"/>
      <c r="B92" s="239" t="s">
        <v>146</v>
      </c>
      <c r="C92" s="85">
        <v>0</v>
      </c>
      <c r="D92" s="48">
        <v>1.74</v>
      </c>
      <c r="E92" s="236">
        <v>0</v>
      </c>
      <c r="F92" s="85"/>
      <c r="G92" s="85"/>
    </row>
    <row r="93" spans="1:7" s="6" customFormat="1" ht="25.5">
      <c r="A93" s="27"/>
      <c r="B93" s="239" t="s">
        <v>275</v>
      </c>
      <c r="C93" s="85">
        <v>0</v>
      </c>
      <c r="D93" s="48">
        <v>1537.97</v>
      </c>
      <c r="E93" s="250">
        <v>0</v>
      </c>
      <c r="F93" s="85"/>
      <c r="G93" s="85"/>
    </row>
    <row r="94" spans="1:7" s="6" customFormat="1" ht="25.5">
      <c r="A94" s="27"/>
      <c r="B94" s="239" t="s">
        <v>154</v>
      </c>
      <c r="C94" s="85">
        <v>1900</v>
      </c>
      <c r="D94" s="48">
        <v>3031.88</v>
      </c>
      <c r="E94" s="236">
        <f t="shared" si="1"/>
        <v>159.57263157894738</v>
      </c>
      <c r="F94" s="85"/>
      <c r="G94" s="85"/>
    </row>
    <row r="95" spans="1:7" s="6" customFormat="1" ht="25.5">
      <c r="A95" s="27"/>
      <c r="B95" s="239" t="s">
        <v>51</v>
      </c>
      <c r="C95" s="85">
        <v>1030000</v>
      </c>
      <c r="D95" s="48">
        <v>1037313.1</v>
      </c>
      <c r="E95" s="236">
        <v>1</v>
      </c>
      <c r="F95" s="85"/>
      <c r="G95" s="85"/>
    </row>
    <row r="96" spans="1:7" ht="12.75">
      <c r="A96" s="27"/>
      <c r="B96" s="239" t="s">
        <v>70</v>
      </c>
      <c r="C96" s="85">
        <v>1765.45</v>
      </c>
      <c r="D96" s="48">
        <v>1765.45</v>
      </c>
      <c r="E96" s="250">
        <f t="shared" si="1"/>
        <v>100</v>
      </c>
      <c r="F96" s="85"/>
      <c r="G96" s="85"/>
    </row>
    <row r="97" spans="1:7" ht="12.75">
      <c r="A97" s="26"/>
      <c r="B97" s="239" t="s">
        <v>8</v>
      </c>
      <c r="C97" s="84">
        <v>463000</v>
      </c>
      <c r="D97" s="49">
        <v>452824.96</v>
      </c>
      <c r="E97" s="236">
        <f t="shared" si="1"/>
        <v>97.80236717062635</v>
      </c>
      <c r="F97" s="84"/>
      <c r="G97" s="84"/>
    </row>
    <row r="98" spans="1:7" ht="25.5">
      <c r="A98" s="26"/>
      <c r="B98" s="239" t="s">
        <v>184</v>
      </c>
      <c r="C98" s="84">
        <v>3600</v>
      </c>
      <c r="D98" s="49">
        <v>6166.05</v>
      </c>
      <c r="E98" s="236">
        <v>2</v>
      </c>
      <c r="F98" s="84"/>
      <c r="G98" s="84"/>
    </row>
    <row r="99" spans="1:7" ht="14.25" customHeight="1">
      <c r="A99" s="26"/>
      <c r="B99" s="238" t="s">
        <v>171</v>
      </c>
      <c r="C99" s="84">
        <v>1000</v>
      </c>
      <c r="D99" s="49">
        <v>1693.87</v>
      </c>
      <c r="E99" s="250">
        <f t="shared" si="1"/>
        <v>169.387</v>
      </c>
      <c r="F99" s="84"/>
      <c r="G99" s="84"/>
    </row>
    <row r="100" spans="1:7" ht="14.25" customHeight="1">
      <c r="A100" s="26"/>
      <c r="B100" s="238" t="s">
        <v>276</v>
      </c>
      <c r="C100" s="84">
        <v>0</v>
      </c>
      <c r="D100" s="49">
        <v>44024.41</v>
      </c>
      <c r="E100" s="236">
        <v>0</v>
      </c>
      <c r="F100" s="84"/>
      <c r="G100" s="84"/>
    </row>
    <row r="101" spans="1:7" ht="48.75" customHeight="1">
      <c r="A101" s="26"/>
      <c r="B101" s="243" t="s">
        <v>196</v>
      </c>
      <c r="C101" s="84">
        <v>22625</v>
      </c>
      <c r="D101" s="49">
        <v>18471.3</v>
      </c>
      <c r="E101" s="236">
        <f t="shared" si="1"/>
        <v>81.64110497237569</v>
      </c>
      <c r="F101" s="84"/>
      <c r="G101" s="84"/>
    </row>
    <row r="102" spans="1:7" ht="48.75" customHeight="1">
      <c r="A102" s="225"/>
      <c r="B102" s="239" t="s">
        <v>211</v>
      </c>
      <c r="C102" s="84">
        <v>25591</v>
      </c>
      <c r="D102" s="49">
        <v>25425</v>
      </c>
      <c r="E102" s="236">
        <f t="shared" si="1"/>
        <v>99.35133445351882</v>
      </c>
      <c r="F102" s="84"/>
      <c r="G102" s="84"/>
    </row>
    <row r="103" spans="1:7" ht="12.75">
      <c r="A103" s="320" t="s">
        <v>68</v>
      </c>
      <c r="B103" s="321"/>
      <c r="C103" s="91">
        <f>SUM(C8+C12+C15+C19+C24+C33+C35+C38+C56+C63+C69+C78+C81+C83+C91)</f>
        <v>25864996.700000003</v>
      </c>
      <c r="D103" s="50">
        <f>SUM(D8+D12+D15+D19+D24+D33+D35+D38+D56+D63+D69+D78+D81+D83+D91+I102)</f>
        <v>25770668.26</v>
      </c>
      <c r="E103" s="236">
        <f t="shared" si="1"/>
        <v>99.63530465093775</v>
      </c>
      <c r="F103" s="91">
        <f>SUM(F8+F12+F15+F19+F24+F33+F35+F38+F56+F63+F69+F78+F81+F83+F91)</f>
        <v>4290696.92</v>
      </c>
      <c r="G103" s="91">
        <f>SUM(G8+G12+G15+G19+G24+G33+G35+G38+G56+G63+G69+G81+G83+G91)</f>
        <v>0</v>
      </c>
    </row>
    <row r="104" spans="1:7" ht="12.75">
      <c r="A104" s="89"/>
      <c r="B104" s="90"/>
      <c r="C104" s="91" t="s">
        <v>4</v>
      </c>
      <c r="D104" s="50"/>
      <c r="E104" s="236"/>
      <c r="F104" s="91"/>
      <c r="G104" s="91"/>
    </row>
    <row r="105" spans="1:7" s="6" customFormat="1" ht="24" customHeight="1">
      <c r="A105" s="176" t="s">
        <v>7</v>
      </c>
      <c r="B105" s="237" t="s">
        <v>11</v>
      </c>
      <c r="C105" s="79">
        <f>SUM(C106:C106)</f>
        <v>80000</v>
      </c>
      <c r="D105" s="46">
        <f>SUM(D106:D106)</f>
        <v>79958.97</v>
      </c>
      <c r="E105" s="236">
        <f t="shared" si="1"/>
        <v>99.9487125</v>
      </c>
      <c r="F105" s="211">
        <f>SUM(F106:F106)</f>
        <v>0</v>
      </c>
      <c r="G105" s="97"/>
    </row>
    <row r="106" spans="1:7" s="6" customFormat="1" ht="63.75" customHeight="1">
      <c r="A106" s="27"/>
      <c r="B106" s="239" t="s">
        <v>188</v>
      </c>
      <c r="C106" s="80">
        <v>80000</v>
      </c>
      <c r="D106" s="51">
        <v>79958.97</v>
      </c>
      <c r="E106" s="236">
        <f t="shared" si="1"/>
        <v>99.9487125</v>
      </c>
      <c r="F106" s="97"/>
      <c r="G106" s="97"/>
    </row>
    <row r="107" spans="1:7" s="8" customFormat="1" ht="35.25" customHeight="1">
      <c r="A107" s="212">
        <v>600</v>
      </c>
      <c r="B107" s="240" t="s">
        <v>12</v>
      </c>
      <c r="C107" s="79">
        <f>SUM(C108)</f>
        <v>85000</v>
      </c>
      <c r="D107" s="46">
        <f>SUM(D108)</f>
        <v>85000</v>
      </c>
      <c r="E107" s="236">
        <f t="shared" si="1"/>
        <v>100</v>
      </c>
      <c r="F107" s="91">
        <f>SUM(F108)</f>
        <v>85000</v>
      </c>
      <c r="G107" s="91"/>
    </row>
    <row r="108" spans="1:7" s="6" customFormat="1" ht="42" customHeight="1">
      <c r="A108" s="56"/>
      <c r="B108" s="239" t="s">
        <v>277</v>
      </c>
      <c r="C108" s="80">
        <v>85000</v>
      </c>
      <c r="D108" s="51">
        <v>85000</v>
      </c>
      <c r="E108" s="236">
        <f t="shared" si="1"/>
        <v>100</v>
      </c>
      <c r="F108" s="97">
        <v>85000</v>
      </c>
      <c r="G108" s="97"/>
    </row>
    <row r="109" spans="1:7" s="8" customFormat="1" ht="12.75">
      <c r="A109" s="116">
        <v>700</v>
      </c>
      <c r="B109" s="240" t="s">
        <v>13</v>
      </c>
      <c r="C109" s="91">
        <f>SUM(C110:C111)</f>
        <v>43708</v>
      </c>
      <c r="D109" s="50">
        <f>SUM(D110:D111)</f>
        <v>43708.73</v>
      </c>
      <c r="E109" s="236">
        <f t="shared" si="1"/>
        <v>100.00167017479637</v>
      </c>
      <c r="F109" s="91">
        <f>SUM(F110:F111)</f>
        <v>0</v>
      </c>
      <c r="G109" s="91"/>
    </row>
    <row r="110" spans="1:7" s="6" customFormat="1" ht="38.25">
      <c r="A110" s="108"/>
      <c r="B110" s="239" t="s">
        <v>168</v>
      </c>
      <c r="C110" s="97">
        <v>1727</v>
      </c>
      <c r="D110" s="109">
        <v>1727.43</v>
      </c>
      <c r="E110" s="236">
        <f t="shared" si="1"/>
        <v>100.02489866821077</v>
      </c>
      <c r="F110" s="97"/>
      <c r="G110" s="97"/>
    </row>
    <row r="111" spans="1:7" s="6" customFormat="1" ht="25.5">
      <c r="A111" s="108"/>
      <c r="B111" s="241" t="s">
        <v>162</v>
      </c>
      <c r="C111" s="97">
        <v>41981</v>
      </c>
      <c r="D111" s="109">
        <v>41981.3</v>
      </c>
      <c r="E111" s="236">
        <f t="shared" si="1"/>
        <v>100.00071460898978</v>
      </c>
      <c r="F111" s="97"/>
      <c r="G111" s="97"/>
    </row>
    <row r="112" spans="1:7" s="8" customFormat="1" ht="12.75">
      <c r="A112" s="116">
        <v>750</v>
      </c>
      <c r="B112" s="240" t="s">
        <v>14</v>
      </c>
      <c r="C112" s="91">
        <f>SUM(C113)</f>
        <v>119370</v>
      </c>
      <c r="D112" s="50">
        <f>SUM(D113)</f>
        <v>119370</v>
      </c>
      <c r="E112" s="236">
        <f t="shared" si="1"/>
        <v>100</v>
      </c>
      <c r="F112" s="91">
        <f>SUM(F113)</f>
        <v>0</v>
      </c>
      <c r="G112" s="91">
        <f>SUM(G113)</f>
        <v>119370</v>
      </c>
    </row>
    <row r="113" spans="1:7" s="6" customFormat="1" ht="63.75">
      <c r="A113" s="108"/>
      <c r="B113" s="239" t="s">
        <v>212</v>
      </c>
      <c r="C113" s="97">
        <v>119370</v>
      </c>
      <c r="D113" s="109">
        <v>119370</v>
      </c>
      <c r="E113" s="236">
        <f t="shared" si="1"/>
        <v>100</v>
      </c>
      <c r="F113" s="97"/>
      <c r="G113" s="97">
        <v>119370</v>
      </c>
    </row>
    <row r="114" spans="1:7" s="8" customFormat="1" ht="12.75">
      <c r="A114" s="116">
        <v>754</v>
      </c>
      <c r="B114" s="242" t="str">
        <f>'[1]zał. nr 2'!$C$39</f>
        <v>Bezpieczeństwo publiczne i ochrona przeciwpożarowa</v>
      </c>
      <c r="C114" s="91">
        <f>SUM(C115)</f>
        <v>101300</v>
      </c>
      <c r="D114" s="50">
        <f>SUM(D115)</f>
        <v>101300</v>
      </c>
      <c r="E114" s="236">
        <f t="shared" si="1"/>
        <v>100</v>
      </c>
      <c r="F114" s="91">
        <f>SUM(F115)</f>
        <v>101300</v>
      </c>
      <c r="G114" s="91"/>
    </row>
    <row r="115" spans="1:7" s="6" customFormat="1" ht="51">
      <c r="A115" s="108"/>
      <c r="B115" s="239" t="s">
        <v>195</v>
      </c>
      <c r="C115" s="97">
        <v>101300</v>
      </c>
      <c r="D115" s="109">
        <v>101300</v>
      </c>
      <c r="E115" s="236">
        <f t="shared" si="1"/>
        <v>100</v>
      </c>
      <c r="F115" s="97">
        <v>101300</v>
      </c>
      <c r="G115" s="97"/>
    </row>
    <row r="116" spans="1:7" s="8" customFormat="1" ht="12.75">
      <c r="A116" s="25">
        <v>758</v>
      </c>
      <c r="B116" s="240" t="s">
        <v>55</v>
      </c>
      <c r="C116" s="92">
        <f>SUM(C117:C118)</f>
        <v>1600178.78</v>
      </c>
      <c r="D116" s="47">
        <f>SUM(D117:D118)</f>
        <v>1600178.78</v>
      </c>
      <c r="E116" s="236">
        <f t="shared" si="1"/>
        <v>100</v>
      </c>
      <c r="F116" s="92">
        <f>SUM(F117:F118)</f>
        <v>14628.78</v>
      </c>
      <c r="G116" s="92"/>
    </row>
    <row r="117" spans="1:7" s="6" customFormat="1" ht="51">
      <c r="A117" s="27"/>
      <c r="B117" s="239" t="s">
        <v>214</v>
      </c>
      <c r="C117" s="85">
        <v>1585550</v>
      </c>
      <c r="D117" s="48">
        <v>1585550</v>
      </c>
      <c r="E117" s="236">
        <f t="shared" si="1"/>
        <v>100</v>
      </c>
      <c r="F117" s="85"/>
      <c r="G117" s="85"/>
    </row>
    <row r="118" spans="1:7" ht="38.25">
      <c r="A118" s="26"/>
      <c r="B118" s="239" t="s">
        <v>189</v>
      </c>
      <c r="C118" s="84">
        <v>14628.78</v>
      </c>
      <c r="D118" s="49">
        <v>14628.78</v>
      </c>
      <c r="E118" s="236">
        <f t="shared" si="1"/>
        <v>100</v>
      </c>
      <c r="F118" s="84">
        <v>14628.78</v>
      </c>
      <c r="G118" s="84"/>
    </row>
    <row r="119" spans="1:7" s="8" customFormat="1" ht="12.75">
      <c r="A119" s="25">
        <v>921</v>
      </c>
      <c r="B119" s="240" t="s">
        <v>15</v>
      </c>
      <c r="C119" s="92">
        <f>SUM(C120)</f>
        <v>10000</v>
      </c>
      <c r="D119" s="47">
        <f>SUM(D120)</f>
        <v>9901.5</v>
      </c>
      <c r="E119" s="236">
        <f t="shared" si="1"/>
        <v>99.015</v>
      </c>
      <c r="F119" s="92">
        <f>SUM(F120)</f>
        <v>9901.5</v>
      </c>
      <c r="G119" s="92"/>
    </row>
    <row r="120" spans="1:7" ht="51">
      <c r="A120" s="26"/>
      <c r="B120" s="239" t="s">
        <v>195</v>
      </c>
      <c r="C120" s="84">
        <v>10000</v>
      </c>
      <c r="D120" s="49">
        <v>9901.5</v>
      </c>
      <c r="E120" s="236">
        <f t="shared" si="1"/>
        <v>99.015</v>
      </c>
      <c r="F120" s="84">
        <v>9901.5</v>
      </c>
      <c r="G120" s="84"/>
    </row>
    <row r="121" spans="1:7" s="8" customFormat="1" ht="12.75">
      <c r="A121" s="25">
        <v>926</v>
      </c>
      <c r="B121" s="240" t="s">
        <v>89</v>
      </c>
      <c r="C121" s="92">
        <f>SUM(C122)</f>
        <v>324150</v>
      </c>
      <c r="D121" s="47">
        <f>SUM(D122)</f>
        <v>324150</v>
      </c>
      <c r="E121" s="236">
        <f t="shared" si="1"/>
        <v>100</v>
      </c>
      <c r="F121" s="92">
        <f>SUM(F122)</f>
        <v>324150</v>
      </c>
      <c r="G121" s="92"/>
    </row>
    <row r="122" spans="1:7" ht="51">
      <c r="A122" s="26"/>
      <c r="B122" s="239" t="s">
        <v>195</v>
      </c>
      <c r="C122" s="84">
        <v>324150</v>
      </c>
      <c r="D122" s="49">
        <v>324150</v>
      </c>
      <c r="E122" s="236">
        <f t="shared" si="1"/>
        <v>100</v>
      </c>
      <c r="F122" s="84">
        <v>324150</v>
      </c>
      <c r="G122" s="84"/>
    </row>
    <row r="123" spans="2:7" ht="12.75">
      <c r="B123" s="244" t="s">
        <v>69</v>
      </c>
      <c r="C123" s="92">
        <f>SUM(C105+C107+C109+C112+C114+C116+C119+C121)</f>
        <v>2363706.7800000003</v>
      </c>
      <c r="D123" s="47">
        <f>SUM(D105+D107+D109+D112+D114+D116+D119+D121)</f>
        <v>2363567.98</v>
      </c>
      <c r="E123" s="236">
        <f t="shared" si="1"/>
        <v>99.99412786724756</v>
      </c>
      <c r="F123" s="92">
        <f>SUM(F105+F107+F109+F112+F114+F116+F119+F121)</f>
        <v>534980.28</v>
      </c>
      <c r="G123" s="92">
        <f>SUM(G105+G112+G116+G119+G121)</f>
        <v>119370</v>
      </c>
    </row>
    <row r="124" spans="2:7" ht="12.75">
      <c r="B124" s="245" t="s">
        <v>72</v>
      </c>
      <c r="C124" s="92">
        <f>SUM(C103,C123)</f>
        <v>28228703.480000004</v>
      </c>
      <c r="D124" s="47">
        <f>SUM(D103+D123)</f>
        <v>28134236.240000002</v>
      </c>
      <c r="E124" s="236">
        <f t="shared" si="1"/>
        <v>99.66535041162292</v>
      </c>
      <c r="F124" s="92">
        <f>SUM(F103+F123)</f>
        <v>4825677.2</v>
      </c>
      <c r="G124" s="92">
        <f>SUM(G103+G123)</f>
        <v>119370</v>
      </c>
    </row>
  </sheetData>
  <sheetProtection/>
  <mergeCells count="7">
    <mergeCell ref="A103:B103"/>
    <mergeCell ref="A4:A5"/>
    <mergeCell ref="B4:B5"/>
    <mergeCell ref="F4:G4"/>
    <mergeCell ref="C4:C5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4"/>
  <sheetViews>
    <sheetView zoomScalePageLayoutView="0" workbookViewId="0" topLeftCell="A4">
      <selection activeCell="D13" sqref="D13"/>
    </sheetView>
  </sheetViews>
  <sheetFormatPr defaultColWidth="9.140625" defaultRowHeight="12.75"/>
  <cols>
    <col min="3" max="3" width="31.57421875" style="0" customWidth="1"/>
    <col min="4" max="4" width="9.7109375" style="0" bestFit="1" customWidth="1"/>
  </cols>
  <sheetData>
    <row r="2" spans="1:12" ht="12.75">
      <c r="A2" s="277"/>
      <c r="B2" s="277"/>
      <c r="C2" s="278" t="s">
        <v>292</v>
      </c>
      <c r="D2" s="277"/>
      <c r="E2" s="277"/>
      <c r="F2" s="277"/>
      <c r="G2" s="277"/>
      <c r="H2" s="277"/>
      <c r="I2" s="277"/>
      <c r="J2" s="279"/>
      <c r="K2" s="279"/>
      <c r="L2" s="279"/>
    </row>
    <row r="3" spans="1:12" ht="12.75">
      <c r="A3" s="408" t="s">
        <v>293</v>
      </c>
      <c r="B3" s="408"/>
      <c r="C3" s="408"/>
      <c r="D3" s="408"/>
      <c r="E3" s="408"/>
      <c r="F3" s="408"/>
      <c r="G3" s="408"/>
      <c r="H3" s="408"/>
      <c r="I3" s="408"/>
      <c r="J3" s="279"/>
      <c r="K3" s="279"/>
      <c r="L3" s="279"/>
    </row>
    <row r="4" spans="1:12" ht="12.75">
      <c r="A4" s="280"/>
      <c r="B4" s="280"/>
      <c r="C4" s="280"/>
      <c r="D4" s="280"/>
      <c r="E4" s="280"/>
      <c r="F4" s="280"/>
      <c r="G4" s="280"/>
      <c r="H4" s="280"/>
      <c r="I4" s="280"/>
      <c r="J4" s="279"/>
      <c r="K4" s="279"/>
      <c r="L4" s="279"/>
    </row>
    <row r="5" spans="1:12" ht="12.75">
      <c r="A5" s="409" t="s">
        <v>0</v>
      </c>
      <c r="B5" s="409" t="s">
        <v>35</v>
      </c>
      <c r="C5" s="409" t="s">
        <v>294</v>
      </c>
      <c r="D5" s="398" t="s">
        <v>346</v>
      </c>
      <c r="E5" s="398" t="s">
        <v>295</v>
      </c>
      <c r="F5" s="398" t="s">
        <v>296</v>
      </c>
      <c r="G5" s="398" t="s">
        <v>347</v>
      </c>
      <c r="H5" s="400" t="s">
        <v>26</v>
      </c>
      <c r="I5" s="401"/>
      <c r="J5" s="402" t="s">
        <v>39</v>
      </c>
      <c r="K5" s="403"/>
      <c r="L5" s="404"/>
    </row>
    <row r="6" spans="1:14" ht="45">
      <c r="A6" s="410"/>
      <c r="B6" s="410"/>
      <c r="C6" s="410"/>
      <c r="D6" s="411"/>
      <c r="E6" s="411"/>
      <c r="F6" s="411"/>
      <c r="G6" s="399"/>
      <c r="H6" s="281" t="s">
        <v>297</v>
      </c>
      <c r="I6" s="281" t="s">
        <v>298</v>
      </c>
      <c r="J6" s="282" t="s">
        <v>299</v>
      </c>
      <c r="K6" s="283" t="s">
        <v>300</v>
      </c>
      <c r="L6" s="283" t="s">
        <v>301</v>
      </c>
      <c r="N6" s="284"/>
    </row>
    <row r="7" spans="1:12" ht="12.75">
      <c r="A7" s="285">
        <v>1</v>
      </c>
      <c r="B7" s="285">
        <v>2</v>
      </c>
      <c r="C7" s="285">
        <v>3</v>
      </c>
      <c r="D7" s="285">
        <v>4</v>
      </c>
      <c r="E7" s="285">
        <v>5</v>
      </c>
      <c r="F7" s="285">
        <v>6</v>
      </c>
      <c r="G7" s="285">
        <v>7</v>
      </c>
      <c r="H7" s="285">
        <v>8</v>
      </c>
      <c r="I7" s="285">
        <v>9</v>
      </c>
      <c r="J7" s="286">
        <v>10</v>
      </c>
      <c r="K7" s="286">
        <v>11</v>
      </c>
      <c r="L7" s="286">
        <v>12</v>
      </c>
    </row>
    <row r="8" spans="1:12" ht="12.75">
      <c r="A8" s="287"/>
      <c r="B8" s="287"/>
      <c r="C8" s="287"/>
      <c r="D8" s="287"/>
      <c r="E8" s="287"/>
      <c r="F8" s="287"/>
      <c r="G8" s="287"/>
      <c r="H8" s="287"/>
      <c r="I8" s="287"/>
      <c r="J8" s="288"/>
      <c r="K8" s="288"/>
      <c r="L8" s="288"/>
    </row>
    <row r="9" spans="1:12" ht="39.75" customHeight="1">
      <c r="A9" s="289" t="s">
        <v>7</v>
      </c>
      <c r="B9" s="289" t="s">
        <v>217</v>
      </c>
      <c r="C9" s="317" t="s">
        <v>343</v>
      </c>
      <c r="D9" s="291">
        <v>1425000</v>
      </c>
      <c r="E9" s="291">
        <v>-709894.76</v>
      </c>
      <c r="F9" s="291">
        <v>0</v>
      </c>
      <c r="G9" s="291">
        <v>715105.24</v>
      </c>
      <c r="H9" s="291">
        <v>0</v>
      </c>
      <c r="I9" s="291">
        <v>715105.24</v>
      </c>
      <c r="J9" s="292">
        <v>454247.04</v>
      </c>
      <c r="K9" s="292">
        <v>0</v>
      </c>
      <c r="L9" s="292">
        <v>260858.2</v>
      </c>
    </row>
    <row r="10" spans="1:12" ht="39.75" customHeight="1">
      <c r="A10" s="289">
        <v>750</v>
      </c>
      <c r="B10" s="289">
        <v>75095</v>
      </c>
      <c r="C10" s="290" t="s">
        <v>302</v>
      </c>
      <c r="D10" s="291">
        <v>107635.28</v>
      </c>
      <c r="E10" s="291">
        <v>0</v>
      </c>
      <c r="F10" s="291">
        <v>38273.45</v>
      </c>
      <c r="G10" s="291">
        <v>145908.73</v>
      </c>
      <c r="H10" s="291">
        <v>145908.73</v>
      </c>
      <c r="I10" s="291">
        <v>0</v>
      </c>
      <c r="J10" s="292">
        <v>121526.05</v>
      </c>
      <c r="K10" s="292">
        <v>22667.17</v>
      </c>
      <c r="L10" s="292">
        <v>0</v>
      </c>
    </row>
    <row r="11" spans="1:12" ht="39.75" customHeight="1">
      <c r="A11" s="289">
        <v>750</v>
      </c>
      <c r="B11" s="289">
        <v>75095</v>
      </c>
      <c r="C11" s="319" t="s">
        <v>344</v>
      </c>
      <c r="D11" s="291"/>
      <c r="E11" s="291">
        <v>-103564.5</v>
      </c>
      <c r="F11" s="291">
        <v>119370</v>
      </c>
      <c r="G11" s="291">
        <v>15805.5</v>
      </c>
      <c r="H11" s="291"/>
      <c r="I11" s="291">
        <v>15805.5</v>
      </c>
      <c r="J11" s="292">
        <v>15805.5</v>
      </c>
      <c r="K11" s="292">
        <v>0</v>
      </c>
      <c r="L11" s="292">
        <v>0</v>
      </c>
    </row>
    <row r="12" spans="1:12" ht="22.5">
      <c r="A12" s="289">
        <v>900</v>
      </c>
      <c r="B12" s="289">
        <v>90095</v>
      </c>
      <c r="C12" s="293" t="s">
        <v>303</v>
      </c>
      <c r="D12" s="291">
        <v>0</v>
      </c>
      <c r="E12" s="291">
        <v>-50.93</v>
      </c>
      <c r="F12" s="291">
        <v>7482.53</v>
      </c>
      <c r="G12" s="291">
        <v>7431.6</v>
      </c>
      <c r="H12" s="291">
        <v>0</v>
      </c>
      <c r="I12" s="291">
        <v>7431.6</v>
      </c>
      <c r="J12" s="292">
        <v>0</v>
      </c>
      <c r="K12" s="292">
        <v>0</v>
      </c>
      <c r="L12" s="292">
        <v>7431.6</v>
      </c>
    </row>
    <row r="13" spans="1:12" ht="72" customHeight="1">
      <c r="A13" s="289">
        <v>710</v>
      </c>
      <c r="B13" s="289">
        <v>71095</v>
      </c>
      <c r="C13" s="318" t="s">
        <v>345</v>
      </c>
      <c r="D13" s="291">
        <v>16349.1</v>
      </c>
      <c r="E13" s="291">
        <v>0</v>
      </c>
      <c r="F13" s="291">
        <v>6610.73</v>
      </c>
      <c r="G13" s="291">
        <v>22959.83</v>
      </c>
      <c r="H13" s="291">
        <v>0</v>
      </c>
      <c r="I13" s="291">
        <v>22959.83</v>
      </c>
      <c r="J13" s="292">
        <v>0</v>
      </c>
      <c r="K13" s="292">
        <v>0</v>
      </c>
      <c r="L13" s="292">
        <v>22959.83</v>
      </c>
    </row>
    <row r="14" spans="1:12" ht="39.75" customHeight="1">
      <c r="A14" s="405" t="s">
        <v>1</v>
      </c>
      <c r="B14" s="406"/>
      <c r="C14" s="407"/>
      <c r="D14" s="294">
        <f aca="true" t="shared" si="0" ref="D14:L14">SUM(D9:D13)</f>
        <v>1548984.3800000001</v>
      </c>
      <c r="E14" s="294">
        <f t="shared" si="0"/>
        <v>-813510.1900000001</v>
      </c>
      <c r="F14" s="294">
        <f t="shared" si="0"/>
        <v>171736.71000000002</v>
      </c>
      <c r="G14" s="294">
        <f t="shared" si="0"/>
        <v>907210.8999999999</v>
      </c>
      <c r="H14" s="294">
        <f t="shared" si="0"/>
        <v>145908.73</v>
      </c>
      <c r="I14" s="294">
        <f t="shared" si="0"/>
        <v>761302.1699999999</v>
      </c>
      <c r="J14" s="295">
        <f t="shared" si="0"/>
        <v>591578.59</v>
      </c>
      <c r="K14" s="295">
        <f t="shared" si="0"/>
        <v>22667.17</v>
      </c>
      <c r="L14" s="295">
        <f t="shared" si="0"/>
        <v>291249.63</v>
      </c>
    </row>
  </sheetData>
  <sheetProtection/>
  <mergeCells count="11">
    <mergeCell ref="F5:F6"/>
    <mergeCell ref="G5:G6"/>
    <mergeCell ref="H5:I5"/>
    <mergeCell ref="J5:L5"/>
    <mergeCell ref="A14:C14"/>
    <mergeCell ref="A3:I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4">
      <selection activeCell="H16" sqref="H16"/>
    </sheetView>
  </sheetViews>
  <sheetFormatPr defaultColWidth="9.140625" defaultRowHeight="12.75"/>
  <cols>
    <col min="1" max="1" width="4.8515625" style="0" customWidth="1"/>
    <col min="2" max="2" width="7.57421875" style="0" customWidth="1"/>
    <col min="3" max="3" width="6.7109375" style="0" customWidth="1"/>
    <col min="4" max="4" width="10.00390625" style="0" bestFit="1" customWidth="1"/>
    <col min="5" max="5" width="7.7109375" style="0" customWidth="1"/>
    <col min="6" max="6" width="6.28125" style="0" customWidth="1"/>
    <col min="7" max="7" width="5.7109375" style="0" customWidth="1"/>
    <col min="9" max="9" width="10.421875" style="0" customWidth="1"/>
  </cols>
  <sheetData>
    <row r="1" spans="1:16" ht="12.75">
      <c r="A1" s="426" t="s">
        <v>304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</row>
    <row r="3" spans="1:15" ht="12.75">
      <c r="A3" s="296" t="s">
        <v>305</v>
      </c>
      <c r="B3" s="296"/>
      <c r="C3" s="296">
        <v>2022</v>
      </c>
      <c r="D3" s="297"/>
      <c r="E3" s="297"/>
      <c r="F3" s="297"/>
      <c r="G3" s="297"/>
      <c r="H3" s="297"/>
      <c r="I3" s="297"/>
      <c r="J3" s="298"/>
      <c r="K3" s="427" t="s">
        <v>306</v>
      </c>
      <c r="L3" s="428"/>
      <c r="M3" s="428"/>
      <c r="N3" s="428"/>
      <c r="O3" s="299"/>
    </row>
    <row r="4" spans="1:15" ht="12.75">
      <c r="A4" s="300" t="s">
        <v>307</v>
      </c>
      <c r="B4" s="296"/>
      <c r="C4" s="296" t="s">
        <v>308</v>
      </c>
      <c r="D4" s="297"/>
      <c r="E4" s="297"/>
      <c r="F4" s="297"/>
      <c r="G4" s="297"/>
      <c r="H4" s="297"/>
      <c r="I4" s="297"/>
      <c r="J4" s="427" t="s">
        <v>309</v>
      </c>
      <c r="K4" s="428"/>
      <c r="L4" s="428"/>
      <c r="M4" s="428"/>
      <c r="N4" s="428"/>
      <c r="O4" s="428"/>
    </row>
    <row r="5" spans="1:15" ht="12.75">
      <c r="A5" s="300" t="s">
        <v>310</v>
      </c>
      <c r="B5" s="300"/>
      <c r="C5" s="300">
        <v>611015796</v>
      </c>
      <c r="D5" s="297"/>
      <c r="E5" s="297"/>
      <c r="F5" s="297"/>
      <c r="G5" s="297"/>
      <c r="H5" s="297"/>
      <c r="I5" s="297"/>
      <c r="J5" s="427" t="s">
        <v>311</v>
      </c>
      <c r="K5" s="428"/>
      <c r="L5" s="428"/>
      <c r="M5" s="428"/>
      <c r="N5" s="428"/>
      <c r="O5" s="428"/>
    </row>
    <row r="6" spans="1:14" ht="12.75">
      <c r="A6" s="296" t="s">
        <v>312</v>
      </c>
      <c r="B6" s="296"/>
      <c r="C6" s="296">
        <v>1419092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</row>
    <row r="7" spans="1:14" ht="12.75">
      <c r="A7" s="297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</row>
    <row r="8" spans="1:16" ht="12.75">
      <c r="A8" s="429" t="s">
        <v>313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</row>
    <row r="9" spans="1:14" ht="12.75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</row>
    <row r="10" spans="1:16" ht="12.75">
      <c r="A10" s="431" t="s">
        <v>314</v>
      </c>
      <c r="B10" s="432"/>
      <c r="C10" s="432"/>
      <c r="D10" s="432"/>
      <c r="E10" s="433"/>
      <c r="F10" s="431" t="s">
        <v>315</v>
      </c>
      <c r="G10" s="432"/>
      <c r="H10" s="432"/>
      <c r="I10" s="432"/>
      <c r="J10" s="414" t="s">
        <v>316</v>
      </c>
      <c r="K10" s="415"/>
      <c r="L10" s="415"/>
      <c r="M10" s="415"/>
      <c r="N10" s="415"/>
      <c r="O10" s="415"/>
      <c r="P10" s="415"/>
    </row>
    <row r="11" spans="1:16" ht="19.5" customHeight="1">
      <c r="A11" s="432"/>
      <c r="B11" s="432"/>
      <c r="C11" s="432"/>
      <c r="D11" s="432"/>
      <c r="E11" s="434"/>
      <c r="F11" s="432"/>
      <c r="G11" s="432"/>
      <c r="H11" s="432"/>
      <c r="I11" s="432"/>
      <c r="J11" s="415"/>
      <c r="K11" s="415"/>
      <c r="L11" s="415"/>
      <c r="M11" s="415"/>
      <c r="N11" s="415"/>
      <c r="O11" s="415"/>
      <c r="P11" s="415"/>
    </row>
    <row r="12" spans="1:16" ht="12.75">
      <c r="A12" s="302">
        <v>1</v>
      </c>
      <c r="B12" s="302">
        <v>2</v>
      </c>
      <c r="C12" s="302">
        <v>3</v>
      </c>
      <c r="D12" s="302">
        <v>4</v>
      </c>
      <c r="E12" s="303"/>
      <c r="F12" s="302">
        <v>1</v>
      </c>
      <c r="G12" s="302">
        <v>2</v>
      </c>
      <c r="H12" s="302">
        <v>3</v>
      </c>
      <c r="I12" s="302">
        <v>4</v>
      </c>
      <c r="J12" s="438">
        <v>5</v>
      </c>
      <c r="K12" s="439"/>
      <c r="L12" s="439"/>
      <c r="M12" s="439"/>
      <c r="N12" s="439"/>
      <c r="O12" s="439"/>
      <c r="P12" s="440"/>
    </row>
    <row r="13" spans="1:16" ht="12.75">
      <c r="A13" s="304" t="s">
        <v>0</v>
      </c>
      <c r="B13" s="304" t="s">
        <v>9</v>
      </c>
      <c r="C13" s="305" t="s">
        <v>317</v>
      </c>
      <c r="D13" s="304" t="s">
        <v>318</v>
      </c>
      <c r="E13" s="301"/>
      <c r="F13" s="304" t="s">
        <v>0</v>
      </c>
      <c r="G13" s="304" t="s">
        <v>9</v>
      </c>
      <c r="H13" s="305" t="s">
        <v>317</v>
      </c>
      <c r="I13" s="304" t="s">
        <v>318</v>
      </c>
      <c r="J13" s="423" t="s">
        <v>319</v>
      </c>
      <c r="K13" s="424"/>
      <c r="L13" s="424"/>
      <c r="M13" s="424"/>
      <c r="N13" s="424"/>
      <c r="O13" s="424"/>
      <c r="P13" s="425"/>
    </row>
    <row r="14" spans="1:16" ht="12.75">
      <c r="A14" s="306">
        <v>900</v>
      </c>
      <c r="B14" s="307">
        <v>90002</v>
      </c>
      <c r="C14" s="308" t="s">
        <v>320</v>
      </c>
      <c r="D14" s="309">
        <v>1037313.1</v>
      </c>
      <c r="E14" s="307"/>
      <c r="F14" s="307">
        <v>900</v>
      </c>
      <c r="G14" s="307">
        <v>90002</v>
      </c>
      <c r="H14" s="316">
        <v>4300</v>
      </c>
      <c r="I14" s="309">
        <v>900158.68</v>
      </c>
      <c r="J14" s="420" t="s">
        <v>321</v>
      </c>
      <c r="K14" s="421"/>
      <c r="L14" s="421"/>
      <c r="M14" s="421"/>
      <c r="N14" s="421"/>
      <c r="O14" s="421"/>
      <c r="P14" s="422"/>
    </row>
    <row r="15" spans="1:16" ht="12.75">
      <c r="A15" s="307"/>
      <c r="B15" s="307"/>
      <c r="C15" s="307"/>
      <c r="D15" s="309"/>
      <c r="E15" s="307"/>
      <c r="F15" s="307"/>
      <c r="G15" s="307"/>
      <c r="H15" s="307"/>
      <c r="I15" s="309"/>
      <c r="J15" s="420" t="s">
        <v>322</v>
      </c>
      <c r="K15" s="421"/>
      <c r="L15" s="421"/>
      <c r="M15" s="421"/>
      <c r="N15" s="421"/>
      <c r="O15" s="421"/>
      <c r="P15" s="422"/>
    </row>
    <row r="16" spans="1:16" ht="67.5">
      <c r="A16" s="307"/>
      <c r="B16" s="307"/>
      <c r="C16" s="307"/>
      <c r="D16" s="309"/>
      <c r="E16" s="307"/>
      <c r="F16" s="307">
        <v>900</v>
      </c>
      <c r="G16" s="307">
        <v>90002</v>
      </c>
      <c r="H16" s="310" t="s">
        <v>342</v>
      </c>
      <c r="I16" s="309">
        <v>165774.69</v>
      </c>
      <c r="J16" s="420" t="s">
        <v>323</v>
      </c>
      <c r="K16" s="421"/>
      <c r="L16" s="421"/>
      <c r="M16" s="421"/>
      <c r="N16" s="421"/>
      <c r="O16" s="421"/>
      <c r="P16" s="422"/>
    </row>
    <row r="17" spans="1:16" ht="14.25" customHeight="1">
      <c r="A17" s="307"/>
      <c r="B17" s="307"/>
      <c r="C17" s="307"/>
      <c r="D17" s="309"/>
      <c r="E17" s="307"/>
      <c r="F17" s="307">
        <v>900</v>
      </c>
      <c r="G17" s="307">
        <v>90002</v>
      </c>
      <c r="H17" s="307">
        <v>4700</v>
      </c>
      <c r="I17" s="309">
        <v>789</v>
      </c>
      <c r="J17" s="420" t="s">
        <v>324</v>
      </c>
      <c r="K17" s="421"/>
      <c r="L17" s="421"/>
      <c r="M17" s="421"/>
      <c r="N17" s="421"/>
      <c r="O17" s="421"/>
      <c r="P17" s="422"/>
    </row>
    <row r="18" spans="1:16" ht="33.75" customHeight="1">
      <c r="A18" s="307"/>
      <c r="B18" s="307"/>
      <c r="C18" s="307"/>
      <c r="D18" s="309"/>
      <c r="E18" s="307"/>
      <c r="F18" s="307"/>
      <c r="G18" s="307"/>
      <c r="H18" s="307"/>
      <c r="I18" s="309"/>
      <c r="J18" s="420" t="s">
        <v>325</v>
      </c>
      <c r="K18" s="421"/>
      <c r="L18" s="421"/>
      <c r="M18" s="421"/>
      <c r="N18" s="421"/>
      <c r="O18" s="421"/>
      <c r="P18" s="422"/>
    </row>
    <row r="19" spans="1:16" ht="26.25" customHeight="1">
      <c r="A19" s="307"/>
      <c r="B19" s="307"/>
      <c r="C19" s="307"/>
      <c r="D19" s="309"/>
      <c r="E19" s="307"/>
      <c r="F19" s="307"/>
      <c r="G19" s="307"/>
      <c r="H19" s="307"/>
      <c r="I19" s="309"/>
      <c r="J19" s="420" t="s">
        <v>326</v>
      </c>
      <c r="K19" s="421"/>
      <c r="L19" s="421"/>
      <c r="M19" s="421"/>
      <c r="N19" s="421"/>
      <c r="O19" s="421"/>
      <c r="P19" s="422"/>
    </row>
    <row r="20" spans="1:16" ht="30.75" customHeight="1">
      <c r="A20" s="307"/>
      <c r="B20" s="307"/>
      <c r="C20" s="307"/>
      <c r="D20" s="309"/>
      <c r="E20" s="307"/>
      <c r="F20" s="307"/>
      <c r="G20" s="307"/>
      <c r="H20" s="307"/>
      <c r="I20" s="309"/>
      <c r="J20" s="420" t="s">
        <v>327</v>
      </c>
      <c r="K20" s="421"/>
      <c r="L20" s="421"/>
      <c r="M20" s="421"/>
      <c r="N20" s="421"/>
      <c r="O20" s="421"/>
      <c r="P20" s="422"/>
    </row>
    <row r="21" spans="1:16" ht="12.75">
      <c r="A21" s="423" t="s">
        <v>328</v>
      </c>
      <c r="B21" s="424"/>
      <c r="C21" s="425"/>
      <c r="D21" s="309">
        <f>SUM(D14:D20)</f>
        <v>1037313.1</v>
      </c>
      <c r="E21" s="307"/>
      <c r="F21" s="423" t="s">
        <v>329</v>
      </c>
      <c r="G21" s="424"/>
      <c r="H21" s="425"/>
      <c r="I21" s="309">
        <f>SUM(I14:I20)</f>
        <v>1066722.37</v>
      </c>
      <c r="J21" s="423" t="s">
        <v>330</v>
      </c>
      <c r="K21" s="424"/>
      <c r="L21" s="424"/>
      <c r="M21" s="424"/>
      <c r="N21" s="424"/>
      <c r="O21" s="424"/>
      <c r="P21" s="425"/>
    </row>
    <row r="22" spans="1:14" ht="12.75">
      <c r="A22" s="297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</row>
    <row r="23" spans="1:14" ht="12.75">
      <c r="A23" s="311" t="s">
        <v>331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297"/>
      <c r="N23" s="297"/>
    </row>
    <row r="24" spans="1:14" ht="12.75">
      <c r="A24" s="297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</row>
    <row r="25" spans="1:14" ht="12.75">
      <c r="A25" s="297"/>
      <c r="B25" s="426" t="s">
        <v>332</v>
      </c>
      <c r="C25" s="435"/>
      <c r="D25" s="312">
        <v>0</v>
      </c>
      <c r="E25" s="297"/>
      <c r="F25" s="297"/>
      <c r="G25" s="297"/>
      <c r="H25" s="297"/>
      <c r="I25" s="297"/>
      <c r="J25" s="297"/>
      <c r="K25" s="297"/>
      <c r="L25" s="297"/>
      <c r="M25" s="297"/>
      <c r="N25" s="297"/>
    </row>
    <row r="26" spans="1:14" ht="12.75">
      <c r="A26" s="297"/>
      <c r="B26" s="297"/>
      <c r="C26" s="297"/>
      <c r="D26" s="297"/>
      <c r="E26" s="297"/>
      <c r="F26" s="297"/>
      <c r="G26" s="297"/>
      <c r="H26" s="297"/>
      <c r="I26" s="297"/>
      <c r="J26" s="200"/>
      <c r="K26" s="297"/>
      <c r="L26" s="297"/>
      <c r="M26" s="297"/>
      <c r="N26" s="297"/>
    </row>
    <row r="27" spans="1:14" ht="12.75">
      <c r="A27" s="311" t="s">
        <v>333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313"/>
      <c r="N27" s="297"/>
    </row>
    <row r="28" spans="1:14" ht="12.75">
      <c r="A28" s="304" t="s">
        <v>334</v>
      </c>
      <c r="B28" s="436" t="s">
        <v>335</v>
      </c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6" t="s">
        <v>318</v>
      </c>
      <c r="N28" s="437"/>
    </row>
    <row r="29" spans="1:14" ht="12.75">
      <c r="A29" s="302">
        <v>1</v>
      </c>
      <c r="B29" s="416">
        <v>2</v>
      </c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>
        <v>3</v>
      </c>
      <c r="N29" s="416"/>
    </row>
    <row r="30" spans="1:14" ht="21" customHeight="1">
      <c r="A30" s="314">
        <v>1</v>
      </c>
      <c r="B30" s="417" t="s">
        <v>336</v>
      </c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8"/>
      <c r="N30" s="419"/>
    </row>
    <row r="31" spans="1:14" ht="17.25" customHeight="1">
      <c r="A31" s="314">
        <v>2</v>
      </c>
      <c r="B31" s="417" t="s">
        <v>337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8"/>
      <c r="N31" s="419"/>
    </row>
    <row r="32" spans="1:14" ht="20.25" customHeight="1">
      <c r="A32" s="314">
        <v>3</v>
      </c>
      <c r="B32" s="417" t="s">
        <v>338</v>
      </c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8"/>
      <c r="N32" s="419"/>
    </row>
    <row r="33" spans="1:14" ht="20.25" customHeight="1">
      <c r="A33" s="314">
        <v>4</v>
      </c>
      <c r="B33" s="417" t="s">
        <v>339</v>
      </c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8"/>
      <c r="N33" s="419"/>
    </row>
    <row r="34" spans="1:14" ht="12.75">
      <c r="A34" s="297"/>
      <c r="B34" s="297"/>
      <c r="C34" s="297"/>
      <c r="D34" s="297"/>
      <c r="E34" s="297"/>
      <c r="F34" s="297"/>
      <c r="G34" s="297"/>
      <c r="H34" s="297"/>
      <c r="I34" s="297"/>
      <c r="J34" s="297"/>
      <c r="K34" s="412" t="s">
        <v>340</v>
      </c>
      <c r="L34" s="413"/>
      <c r="M34" s="414"/>
      <c r="N34" s="415"/>
    </row>
    <row r="35" spans="1:14" ht="12.75">
      <c r="A35" s="315" t="s">
        <v>341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</row>
  </sheetData>
  <sheetProtection/>
  <mergeCells count="36">
    <mergeCell ref="B33:L33"/>
    <mergeCell ref="M33:N33"/>
    <mergeCell ref="B25:C25"/>
    <mergeCell ref="B28:L28"/>
    <mergeCell ref="M28:N28"/>
    <mergeCell ref="J12:P12"/>
    <mergeCell ref="J13:P13"/>
    <mergeCell ref="J14:P14"/>
    <mergeCell ref="J15:P15"/>
    <mergeCell ref="J16:P16"/>
    <mergeCell ref="A1:P1"/>
    <mergeCell ref="K3:N3"/>
    <mergeCell ref="J4:O4"/>
    <mergeCell ref="J5:O5"/>
    <mergeCell ref="A8:P8"/>
    <mergeCell ref="A10:D11"/>
    <mergeCell ref="E10:E11"/>
    <mergeCell ref="F10:I11"/>
    <mergeCell ref="J10:P11"/>
    <mergeCell ref="J17:P17"/>
    <mergeCell ref="J18:P18"/>
    <mergeCell ref="J19:P19"/>
    <mergeCell ref="J20:P20"/>
    <mergeCell ref="A21:C21"/>
    <mergeCell ref="F21:H21"/>
    <mergeCell ref="J21:P21"/>
    <mergeCell ref="K34:L34"/>
    <mergeCell ref="M34:N34"/>
    <mergeCell ref="B29:L29"/>
    <mergeCell ref="M29:N29"/>
    <mergeCell ref="B30:L30"/>
    <mergeCell ref="M30:N30"/>
    <mergeCell ref="B31:L31"/>
    <mergeCell ref="M31:N31"/>
    <mergeCell ref="B32:L32"/>
    <mergeCell ref="M32:N3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9"/>
  <sheetViews>
    <sheetView zoomScalePageLayoutView="0" workbookViewId="0" topLeftCell="B47">
      <selection activeCell="T24" sqref="T24"/>
    </sheetView>
  </sheetViews>
  <sheetFormatPr defaultColWidth="9.140625" defaultRowHeight="12.75"/>
  <cols>
    <col min="1" max="1" width="4.57421875" style="77" customWidth="1"/>
    <col min="2" max="2" width="6.140625" style="77" customWidth="1"/>
    <col min="3" max="3" width="19.00390625" style="77" customWidth="1"/>
    <col min="4" max="4" width="12.57421875" style="65" customWidth="1"/>
    <col min="5" max="5" width="12.28125" style="64" customWidth="1"/>
    <col min="6" max="6" width="6.57421875" style="66" customWidth="1"/>
    <col min="7" max="7" width="12.00390625" style="66" customWidth="1"/>
    <col min="8" max="8" width="12.57421875" style="65" customWidth="1"/>
    <col min="9" max="9" width="11.00390625" style="64" customWidth="1"/>
    <col min="10" max="10" width="11.00390625" style="62" customWidth="1"/>
    <col min="11" max="11" width="9.57421875" style="62" customWidth="1"/>
    <col min="12" max="12" width="11.00390625" style="63" customWidth="1"/>
    <col min="13" max="13" width="10.00390625" style="62" customWidth="1"/>
    <col min="14" max="14" width="5.28125" style="63" customWidth="1"/>
    <col min="15" max="15" width="9.57421875" style="63" customWidth="1"/>
    <col min="16" max="16" width="11.00390625" style="63" customWidth="1"/>
    <col min="17" max="17" width="11.140625" style="63" customWidth="1"/>
    <col min="18" max="18" width="11.8515625" style="63" customWidth="1"/>
    <col min="19" max="19" width="7.7109375" style="63" customWidth="1"/>
    <col min="20" max="16384" width="9.140625" style="63" customWidth="1"/>
  </cols>
  <sheetData>
    <row r="2" spans="1:14" ht="12">
      <c r="A2" s="57"/>
      <c r="B2" s="57"/>
      <c r="C2" s="57"/>
      <c r="D2" s="58"/>
      <c r="E2" s="59"/>
      <c r="F2" s="60"/>
      <c r="G2" s="60"/>
      <c r="H2" s="61"/>
      <c r="I2" s="59"/>
      <c r="L2" s="103" t="s">
        <v>75</v>
      </c>
      <c r="M2" s="102"/>
      <c r="N2" s="62"/>
    </row>
    <row r="3" spans="1:14" ht="12">
      <c r="A3" s="57"/>
      <c r="B3" s="57"/>
      <c r="C3" s="57"/>
      <c r="D3" s="58"/>
      <c r="E3" s="59"/>
      <c r="F3" s="60"/>
      <c r="G3" s="60"/>
      <c r="H3" s="61"/>
      <c r="I3" s="59"/>
      <c r="L3" s="62" t="s">
        <v>270</v>
      </c>
      <c r="N3" s="62"/>
    </row>
    <row r="4" spans="1:14" ht="12">
      <c r="A4" s="57"/>
      <c r="B4" s="57"/>
      <c r="C4" s="57"/>
      <c r="D4" s="58"/>
      <c r="E4" s="59"/>
      <c r="F4" s="60"/>
      <c r="G4" s="60"/>
      <c r="H4" s="61"/>
      <c r="I4" s="59"/>
      <c r="L4" s="62"/>
      <c r="N4" s="62"/>
    </row>
    <row r="5" spans="1:19" ht="12.75" customHeight="1">
      <c r="A5" s="337" t="s">
        <v>0</v>
      </c>
      <c r="B5" s="337" t="s">
        <v>9</v>
      </c>
      <c r="C5" s="337" t="s">
        <v>10</v>
      </c>
      <c r="D5" s="333" t="s">
        <v>38</v>
      </c>
      <c r="E5" s="328" t="s">
        <v>39</v>
      </c>
      <c r="F5" s="333" t="s">
        <v>44</v>
      </c>
      <c r="G5" s="330" t="s">
        <v>98</v>
      </c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2"/>
    </row>
    <row r="6" spans="1:19" ht="12" customHeight="1">
      <c r="A6" s="338"/>
      <c r="B6" s="338"/>
      <c r="C6" s="338"/>
      <c r="D6" s="334"/>
      <c r="E6" s="336"/>
      <c r="F6" s="334"/>
      <c r="G6" s="333" t="s">
        <v>93</v>
      </c>
      <c r="H6" s="333" t="s">
        <v>16</v>
      </c>
      <c r="I6" s="346" t="s">
        <v>3</v>
      </c>
      <c r="J6" s="347"/>
      <c r="K6" s="328" t="s">
        <v>17</v>
      </c>
      <c r="L6" s="328" t="s">
        <v>18</v>
      </c>
      <c r="M6" s="328" t="s">
        <v>19</v>
      </c>
      <c r="N6" s="337" t="s">
        <v>20</v>
      </c>
      <c r="O6" s="328" t="s">
        <v>21</v>
      </c>
      <c r="P6" s="328" t="s">
        <v>96</v>
      </c>
      <c r="Q6" s="340" t="s">
        <v>26</v>
      </c>
      <c r="R6" s="341"/>
      <c r="S6" s="342"/>
    </row>
    <row r="7" spans="1:19" ht="12.75" customHeight="1">
      <c r="A7" s="338"/>
      <c r="B7" s="338"/>
      <c r="C7" s="338"/>
      <c r="D7" s="334"/>
      <c r="E7" s="336"/>
      <c r="F7" s="334"/>
      <c r="G7" s="334"/>
      <c r="H7" s="334"/>
      <c r="I7" s="348"/>
      <c r="J7" s="349"/>
      <c r="K7" s="336"/>
      <c r="L7" s="336"/>
      <c r="M7" s="336"/>
      <c r="N7" s="338"/>
      <c r="O7" s="336"/>
      <c r="P7" s="336"/>
      <c r="Q7" s="328" t="s">
        <v>94</v>
      </c>
      <c r="R7" s="117" t="s">
        <v>3</v>
      </c>
      <c r="S7" s="328" t="s">
        <v>97</v>
      </c>
    </row>
    <row r="8" spans="1:19" s="74" customFormat="1" ht="96">
      <c r="A8" s="339"/>
      <c r="B8" s="339"/>
      <c r="C8" s="339"/>
      <c r="D8" s="335"/>
      <c r="E8" s="329"/>
      <c r="F8" s="335"/>
      <c r="G8" s="335"/>
      <c r="H8" s="335"/>
      <c r="I8" s="67" t="s">
        <v>22</v>
      </c>
      <c r="J8" s="67" t="s">
        <v>23</v>
      </c>
      <c r="K8" s="329"/>
      <c r="L8" s="329"/>
      <c r="M8" s="329"/>
      <c r="N8" s="339"/>
      <c r="O8" s="329"/>
      <c r="P8" s="329"/>
      <c r="Q8" s="329"/>
      <c r="R8" s="117" t="s">
        <v>95</v>
      </c>
      <c r="S8" s="329"/>
    </row>
    <row r="9" spans="1:19" ht="12">
      <c r="A9" s="68">
        <v>1</v>
      </c>
      <c r="B9" s="68">
        <v>2</v>
      </c>
      <c r="C9" s="68">
        <v>3</v>
      </c>
      <c r="D9" s="69">
        <v>4</v>
      </c>
      <c r="E9" s="69">
        <v>5</v>
      </c>
      <c r="F9" s="69">
        <v>6</v>
      </c>
      <c r="G9" s="69"/>
      <c r="H9" s="69">
        <v>7</v>
      </c>
      <c r="I9" s="70">
        <v>8</v>
      </c>
      <c r="J9" s="70">
        <v>9</v>
      </c>
      <c r="K9" s="70">
        <v>10</v>
      </c>
      <c r="L9" s="68">
        <v>11</v>
      </c>
      <c r="M9" s="70">
        <v>12</v>
      </c>
      <c r="N9" s="71">
        <v>13</v>
      </c>
      <c r="O9" s="71">
        <v>14</v>
      </c>
      <c r="P9" s="71"/>
      <c r="Q9" s="71"/>
      <c r="R9" s="71"/>
      <c r="S9" s="71"/>
    </row>
    <row r="10" spans="1:19" ht="12">
      <c r="A10" s="72" t="str">
        <f>'[1]zał. nr 2'!$A$11</f>
        <v>O10</v>
      </c>
      <c r="B10" s="72"/>
      <c r="C10" s="73" t="str">
        <f>'[1]zał. nr 2'!$C$11</f>
        <v>Rolnictwo i łowiectwo</v>
      </c>
      <c r="D10" s="255">
        <f>SUM(D11:D14)</f>
        <v>937563.2999999999</v>
      </c>
      <c r="E10" s="255">
        <f>SUM(E11:E14)</f>
        <v>930027.19</v>
      </c>
      <c r="F10" s="256">
        <f>E10*100/D10</f>
        <v>99.19620253907124</v>
      </c>
      <c r="G10" s="256">
        <f>SUM(G11:G14)</f>
        <v>86226.70999999999</v>
      </c>
      <c r="H10" s="255">
        <f>SUM(H11:H14)</f>
        <v>86226.70999999999</v>
      </c>
      <c r="I10" s="257">
        <f>SUM(I11:I14)</f>
        <v>0</v>
      </c>
      <c r="J10" s="255">
        <f>SUM(J11:J14)</f>
        <v>86226.70999999999</v>
      </c>
      <c r="K10" s="255">
        <f>SUM(K11:K16)</f>
        <v>0</v>
      </c>
      <c r="L10" s="255"/>
      <c r="M10" s="255"/>
      <c r="N10" s="255"/>
      <c r="O10" s="258"/>
      <c r="P10" s="255">
        <f>SUM(P11:P14)</f>
        <v>843800.48</v>
      </c>
      <c r="Q10" s="255">
        <f>SUM(Q11:Q14)</f>
        <v>843800.48</v>
      </c>
      <c r="R10" s="257">
        <f>SUM(R11:R14)</f>
        <v>715105.24</v>
      </c>
      <c r="S10" s="258"/>
    </row>
    <row r="11" spans="1:19" s="74" customFormat="1" ht="12">
      <c r="A11" s="75"/>
      <c r="B11" s="75" t="str">
        <f>'[1]zał. nr 2'!$B$13</f>
        <v>O1030</v>
      </c>
      <c r="C11" s="76" t="str">
        <f>'[1]zał. nr 2'!$C$13</f>
        <v>Izby rolnicze</v>
      </c>
      <c r="D11" s="259">
        <v>1503.36</v>
      </c>
      <c r="E11" s="259">
        <v>1425.01</v>
      </c>
      <c r="F11" s="256">
        <f aca="true" t="shared" si="0" ref="F11:F74">E11*100/D11</f>
        <v>94.78834078331205</v>
      </c>
      <c r="G11" s="210">
        <v>1425.01</v>
      </c>
      <c r="H11" s="259">
        <v>1425.01</v>
      </c>
      <c r="I11" s="259"/>
      <c r="J11" s="259">
        <v>1425.01</v>
      </c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19" s="74" customFormat="1" ht="24">
      <c r="A12" s="75"/>
      <c r="B12" s="75" t="s">
        <v>216</v>
      </c>
      <c r="C12" s="76" t="s">
        <v>218</v>
      </c>
      <c r="D12" s="259">
        <v>63100</v>
      </c>
      <c r="E12" s="259">
        <v>63096.4</v>
      </c>
      <c r="F12" s="256">
        <f t="shared" si="0"/>
        <v>99.99429477020603</v>
      </c>
      <c r="G12" s="210">
        <v>0</v>
      </c>
      <c r="H12" s="259"/>
      <c r="I12" s="259"/>
      <c r="J12" s="259"/>
      <c r="K12" s="259"/>
      <c r="L12" s="259"/>
      <c r="M12" s="259"/>
      <c r="N12" s="259"/>
      <c r="O12" s="259"/>
      <c r="P12" s="259">
        <v>63096.4</v>
      </c>
      <c r="Q12" s="259">
        <v>63096.4</v>
      </c>
      <c r="R12" s="259"/>
      <c r="S12" s="259"/>
    </row>
    <row r="13" spans="1:19" s="74" customFormat="1" ht="24">
      <c r="A13" s="75"/>
      <c r="B13" s="75" t="s">
        <v>217</v>
      </c>
      <c r="C13" s="76" t="s">
        <v>219</v>
      </c>
      <c r="D13" s="259">
        <v>788158.24</v>
      </c>
      <c r="E13" s="259">
        <v>780704.08</v>
      </c>
      <c r="F13" s="256">
        <f t="shared" si="0"/>
        <v>99.05423053116846</v>
      </c>
      <c r="G13" s="210"/>
      <c r="H13" s="259"/>
      <c r="I13" s="259"/>
      <c r="J13" s="259"/>
      <c r="K13" s="259"/>
      <c r="L13" s="259"/>
      <c r="M13" s="259"/>
      <c r="N13" s="259"/>
      <c r="O13" s="259"/>
      <c r="P13" s="259">
        <v>780704.08</v>
      </c>
      <c r="Q13" s="259">
        <v>780704.08</v>
      </c>
      <c r="R13" s="259">
        <v>715105.24</v>
      </c>
      <c r="S13" s="259"/>
    </row>
    <row r="14" spans="1:19" ht="12">
      <c r="A14" s="75"/>
      <c r="B14" s="75" t="s">
        <v>43</v>
      </c>
      <c r="C14" s="76" t="s">
        <v>54</v>
      </c>
      <c r="D14" s="259">
        <v>84801.7</v>
      </c>
      <c r="E14" s="259">
        <v>84801.7</v>
      </c>
      <c r="F14" s="256">
        <f t="shared" si="0"/>
        <v>100</v>
      </c>
      <c r="G14" s="210">
        <v>84801.7</v>
      </c>
      <c r="H14" s="259">
        <v>84801.7</v>
      </c>
      <c r="I14" s="259"/>
      <c r="J14" s="259">
        <v>84801.7</v>
      </c>
      <c r="K14" s="259"/>
      <c r="L14" s="259"/>
      <c r="M14" s="259"/>
      <c r="N14" s="259"/>
      <c r="O14" s="259"/>
      <c r="P14" s="259"/>
      <c r="Q14" s="259"/>
      <c r="R14" s="259"/>
      <c r="S14" s="259"/>
    </row>
    <row r="15" spans="1:19" s="74" customFormat="1" ht="48">
      <c r="A15" s="72">
        <f>'[1]zał. nr 2'!$A$17</f>
        <v>400</v>
      </c>
      <c r="B15" s="72"/>
      <c r="C15" s="73" t="str">
        <f>'[1]zał. nr 2'!$C$17</f>
        <v>Wytwarzanie i zaopatrywanie w energię elektryczną, gaz i wodę</v>
      </c>
      <c r="D15" s="255">
        <f>SUM(D16)</f>
        <v>302100</v>
      </c>
      <c r="E15" s="255">
        <f>SUM(E16)</f>
        <v>258052.3</v>
      </c>
      <c r="F15" s="256">
        <f t="shared" si="0"/>
        <v>85.41949685534591</v>
      </c>
      <c r="G15" s="256">
        <f>SUM(G16)</f>
        <v>258052.3</v>
      </c>
      <c r="H15" s="255">
        <f>SUM(H16)</f>
        <v>258052.3</v>
      </c>
      <c r="I15" s="255">
        <f>SUM(I16)</f>
        <v>0</v>
      </c>
      <c r="J15" s="255">
        <f>SUM(J16)</f>
        <v>258052.3</v>
      </c>
      <c r="K15" s="255"/>
      <c r="L15" s="255">
        <f>SUM(L16)</f>
        <v>0</v>
      </c>
      <c r="M15" s="255"/>
      <c r="N15" s="255"/>
      <c r="O15" s="255"/>
      <c r="P15" s="255">
        <f>SUM(P16)</f>
        <v>0</v>
      </c>
      <c r="Q15" s="255">
        <f>SUM(Q16)</f>
        <v>0</v>
      </c>
      <c r="R15" s="255"/>
      <c r="S15" s="255"/>
    </row>
    <row r="16" spans="1:19" ht="12">
      <c r="A16" s="75"/>
      <c r="B16" s="75">
        <f>'[1]zał. nr 2'!$B$18</f>
        <v>40002</v>
      </c>
      <c r="C16" s="76" t="str">
        <f>'[1]zał. nr 2'!$C$18</f>
        <v>Dostarczanie wody</v>
      </c>
      <c r="D16" s="259">
        <v>302100</v>
      </c>
      <c r="E16" s="259">
        <v>258052.3</v>
      </c>
      <c r="F16" s="256">
        <f t="shared" si="0"/>
        <v>85.41949685534591</v>
      </c>
      <c r="G16" s="210">
        <v>258052.3</v>
      </c>
      <c r="H16" s="259">
        <v>258052.3</v>
      </c>
      <c r="I16" s="259">
        <v>0</v>
      </c>
      <c r="J16" s="259">
        <v>258052.3</v>
      </c>
      <c r="K16" s="259"/>
      <c r="L16" s="259">
        <v>0</v>
      </c>
      <c r="M16" s="259"/>
      <c r="N16" s="259"/>
      <c r="O16" s="259"/>
      <c r="P16" s="259"/>
      <c r="Q16" s="259"/>
      <c r="R16" s="259"/>
      <c r="S16" s="259"/>
    </row>
    <row r="17" spans="1:19" s="74" customFormat="1" ht="12">
      <c r="A17" s="72">
        <v>500</v>
      </c>
      <c r="B17" s="72"/>
      <c r="C17" s="73" t="s">
        <v>191</v>
      </c>
      <c r="D17" s="255">
        <f>SUM(D18)</f>
        <v>9587</v>
      </c>
      <c r="E17" s="255">
        <f>SUM(E18)</f>
        <v>9586.37</v>
      </c>
      <c r="F17" s="256">
        <f t="shared" si="0"/>
        <v>99.99342860123085</v>
      </c>
      <c r="G17" s="256">
        <f>SUM(G18)</f>
        <v>9586.37</v>
      </c>
      <c r="H17" s="255">
        <f>SUM(H18)</f>
        <v>9586.37</v>
      </c>
      <c r="I17" s="255">
        <f>SUM(I18)</f>
        <v>9569.37</v>
      </c>
      <c r="J17" s="255">
        <f>SUM(J18)</f>
        <v>17</v>
      </c>
      <c r="K17" s="255"/>
      <c r="L17" s="255"/>
      <c r="M17" s="255"/>
      <c r="N17" s="255"/>
      <c r="O17" s="255"/>
      <c r="P17" s="255">
        <f>SUM(P18)</f>
        <v>0</v>
      </c>
      <c r="Q17" s="255">
        <f>SUM(Q18)</f>
        <v>0</v>
      </c>
      <c r="R17" s="255"/>
      <c r="S17" s="255"/>
    </row>
    <row r="18" spans="1:19" ht="12">
      <c r="A18" s="75"/>
      <c r="B18" s="75">
        <v>50095</v>
      </c>
      <c r="C18" s="76" t="s">
        <v>54</v>
      </c>
      <c r="D18" s="259">
        <v>9587</v>
      </c>
      <c r="E18" s="259">
        <v>9586.37</v>
      </c>
      <c r="F18" s="256">
        <f t="shared" si="0"/>
        <v>99.99342860123085</v>
      </c>
      <c r="G18" s="210">
        <v>9586.37</v>
      </c>
      <c r="H18" s="259">
        <v>9586.37</v>
      </c>
      <c r="I18" s="259">
        <v>9569.37</v>
      </c>
      <c r="J18" s="259">
        <v>17</v>
      </c>
      <c r="K18" s="259"/>
      <c r="L18" s="259"/>
      <c r="M18" s="259"/>
      <c r="N18" s="259"/>
      <c r="O18" s="259"/>
      <c r="P18" s="259">
        <v>0</v>
      </c>
      <c r="Q18" s="259">
        <v>0</v>
      </c>
      <c r="R18" s="259"/>
      <c r="S18" s="259"/>
    </row>
    <row r="19" spans="1:19" ht="12">
      <c r="A19" s="72">
        <f>'[1]zał. nr 2'!$A$19</f>
        <v>600</v>
      </c>
      <c r="B19" s="72"/>
      <c r="C19" s="73" t="str">
        <f>'[1]zał. nr 2'!$C$19</f>
        <v>Transport i łączność</v>
      </c>
      <c r="D19" s="255">
        <f>SUM(D20:D25)</f>
        <v>3700603.27</v>
      </c>
      <c r="E19" s="255">
        <f>SUM(E20:E25)</f>
        <v>3670513.96</v>
      </c>
      <c r="F19" s="256">
        <f t="shared" si="0"/>
        <v>99.18690797676348</v>
      </c>
      <c r="G19" s="256">
        <f>SUM(G20:G25)</f>
        <v>1166218.1400000001</v>
      </c>
      <c r="H19" s="255">
        <f>SUM(H20:H25)</f>
        <v>1166218.1400000001</v>
      </c>
      <c r="I19" s="255">
        <f>SUM(I20:I24)</f>
        <v>0</v>
      </c>
      <c r="J19" s="255">
        <f>SUM(J20:J25)</f>
        <v>1166218.1400000001</v>
      </c>
      <c r="K19" s="255">
        <f>SUM(K20)</f>
        <v>0</v>
      </c>
      <c r="L19" s="255"/>
      <c r="M19" s="255"/>
      <c r="N19" s="255"/>
      <c r="O19" s="255"/>
      <c r="P19" s="255">
        <f>SUM(P20:P24)</f>
        <v>2504295.8200000003</v>
      </c>
      <c r="Q19" s="255">
        <f>SUM(Q20:Q24)</f>
        <v>2504295.8200000003</v>
      </c>
      <c r="R19" s="255"/>
      <c r="S19" s="255"/>
    </row>
    <row r="20" spans="1:19" ht="24">
      <c r="A20" s="75"/>
      <c r="B20" s="75">
        <f>'[1]zał. nr 2'!$B$20</f>
        <v>60004</v>
      </c>
      <c r="C20" s="76" t="str">
        <f>'[1]zał. nr 2'!$C$20</f>
        <v>Lokalny transport zbiorowy</v>
      </c>
      <c r="D20" s="259">
        <v>644998</v>
      </c>
      <c r="E20" s="259">
        <v>622673.27</v>
      </c>
      <c r="F20" s="256">
        <f t="shared" si="0"/>
        <v>96.53879081795603</v>
      </c>
      <c r="G20" s="259">
        <v>547751.88</v>
      </c>
      <c r="H20" s="259">
        <v>547751.88</v>
      </c>
      <c r="I20" s="259"/>
      <c r="J20" s="259">
        <v>547751.88</v>
      </c>
      <c r="K20" s="259"/>
      <c r="L20" s="259"/>
      <c r="M20" s="259"/>
      <c r="N20" s="259"/>
      <c r="O20" s="259"/>
      <c r="P20" s="259">
        <v>74921.39</v>
      </c>
      <c r="Q20" s="259">
        <v>74921.39</v>
      </c>
      <c r="R20" s="259"/>
      <c r="S20" s="259"/>
    </row>
    <row r="21" spans="1:19" ht="24">
      <c r="A21" s="75"/>
      <c r="B21" s="75">
        <f>'[1]zał. nr 2'!$B$21</f>
        <v>60011</v>
      </c>
      <c r="C21" s="76" t="str">
        <f>'[1]zał. nr 2'!$C$21</f>
        <v>Drogi publiczne krajowe</v>
      </c>
      <c r="D21" s="259">
        <v>6717</v>
      </c>
      <c r="E21" s="259">
        <v>6717</v>
      </c>
      <c r="F21" s="256">
        <f t="shared" si="0"/>
        <v>100</v>
      </c>
      <c r="G21" s="210">
        <v>6717</v>
      </c>
      <c r="H21" s="259">
        <v>6717</v>
      </c>
      <c r="I21" s="259"/>
      <c r="J21" s="259">
        <v>6717</v>
      </c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ht="24">
      <c r="A22" s="75"/>
      <c r="B22" s="75">
        <v>60013</v>
      </c>
      <c r="C22" s="76" t="s">
        <v>147</v>
      </c>
      <c r="D22" s="259">
        <v>117</v>
      </c>
      <c r="E22" s="259">
        <v>116.4</v>
      </c>
      <c r="F22" s="256">
        <f t="shared" si="0"/>
        <v>99.48717948717949</v>
      </c>
      <c r="G22" s="210">
        <v>116.4</v>
      </c>
      <c r="H22" s="259">
        <v>116.4</v>
      </c>
      <c r="I22" s="259"/>
      <c r="J22" s="259">
        <v>116.4</v>
      </c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ht="24">
      <c r="A23" s="75"/>
      <c r="B23" s="75">
        <f>'[1]zał. nr 2'!$B$22</f>
        <v>60014</v>
      </c>
      <c r="C23" s="76" t="str">
        <f>'[1]zał. nr 2'!$C$22</f>
        <v>Drogi publiczne powiatowe</v>
      </c>
      <c r="D23" s="259">
        <v>6986</v>
      </c>
      <c r="E23" s="259">
        <v>6923.6</v>
      </c>
      <c r="F23" s="256">
        <f t="shared" si="0"/>
        <v>99.10678499856857</v>
      </c>
      <c r="G23" s="210">
        <v>6923.6</v>
      </c>
      <c r="H23" s="259">
        <v>6923.6</v>
      </c>
      <c r="I23" s="259"/>
      <c r="J23" s="259">
        <v>6923.6</v>
      </c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19" s="74" customFormat="1" ht="24">
      <c r="A24" s="75"/>
      <c r="B24" s="75">
        <f>'[1]zał. nr 2'!$B$23</f>
        <v>60016</v>
      </c>
      <c r="C24" s="76" t="str">
        <f>'[1]zał. nr 2'!$C$23</f>
        <v>Drogi publiczne gminne</v>
      </c>
      <c r="D24" s="259">
        <v>3032977.27</v>
      </c>
      <c r="E24" s="259">
        <v>3025276.15</v>
      </c>
      <c r="F24" s="256">
        <f t="shared" si="0"/>
        <v>99.74608711788994</v>
      </c>
      <c r="G24" s="210">
        <v>595901.72</v>
      </c>
      <c r="H24" s="259">
        <v>595901.72</v>
      </c>
      <c r="I24" s="259"/>
      <c r="J24" s="259">
        <v>595901.72</v>
      </c>
      <c r="K24" s="259"/>
      <c r="L24" s="259"/>
      <c r="M24" s="259"/>
      <c r="N24" s="259"/>
      <c r="O24" s="259"/>
      <c r="P24" s="259">
        <v>2429374.43</v>
      </c>
      <c r="Q24" s="259">
        <v>2429374.43</v>
      </c>
      <c r="R24" s="259"/>
      <c r="S24" s="259"/>
    </row>
    <row r="25" spans="1:19" s="74" customFormat="1" ht="12">
      <c r="A25" s="75"/>
      <c r="B25" s="75">
        <v>60095</v>
      </c>
      <c r="C25" s="76" t="s">
        <v>54</v>
      </c>
      <c r="D25" s="259">
        <v>8808</v>
      </c>
      <c r="E25" s="259">
        <v>8807.54</v>
      </c>
      <c r="F25" s="256">
        <f t="shared" si="0"/>
        <v>99.99477747502272</v>
      </c>
      <c r="G25" s="210">
        <v>8807.54</v>
      </c>
      <c r="H25" s="259">
        <v>8807.54</v>
      </c>
      <c r="I25" s="259"/>
      <c r="J25" s="259">
        <v>8807.54</v>
      </c>
      <c r="K25" s="259"/>
      <c r="L25" s="259"/>
      <c r="M25" s="259"/>
      <c r="N25" s="259"/>
      <c r="O25" s="259"/>
      <c r="P25" s="259"/>
      <c r="Q25" s="259"/>
      <c r="R25" s="259"/>
      <c r="S25" s="259"/>
    </row>
    <row r="26" spans="1:19" ht="12">
      <c r="A26" s="72">
        <f>'[1]zał. nr 2'!$A$25</f>
        <v>630</v>
      </c>
      <c r="B26" s="72"/>
      <c r="C26" s="73" t="str">
        <f>'[1]zał. nr 2'!$C$25</f>
        <v>Turystyka</v>
      </c>
      <c r="D26" s="255">
        <f>SUM(D27:D27)</f>
        <v>19200</v>
      </c>
      <c r="E26" s="255">
        <f>SUM(E27:E27)</f>
        <v>19006.03</v>
      </c>
      <c r="F26" s="256">
        <f t="shared" si="0"/>
        <v>98.98973958333333</v>
      </c>
      <c r="G26" s="256">
        <f>SUM(G27:G27)</f>
        <v>19006.03</v>
      </c>
      <c r="H26" s="255">
        <f>SUM(H27)</f>
        <v>19006.03</v>
      </c>
      <c r="I26" s="255">
        <f>SUM(I27)</f>
        <v>14880</v>
      </c>
      <c r="J26" s="255">
        <f>SUM(J27)</f>
        <v>4126.03</v>
      </c>
      <c r="K26" s="255"/>
      <c r="L26" s="255"/>
      <c r="M26" s="255"/>
      <c r="N26" s="255"/>
      <c r="O26" s="255"/>
      <c r="P26" s="255">
        <f>SUM(P27:P27)</f>
        <v>0</v>
      </c>
      <c r="Q26" s="255">
        <f>SUM(Q27:Q27)</f>
        <v>0</v>
      </c>
      <c r="R26" s="255">
        <f>SUM(R27:R27)</f>
        <v>0</v>
      </c>
      <c r="S26" s="255"/>
    </row>
    <row r="27" spans="1:19" s="74" customFormat="1" ht="36">
      <c r="A27" s="75"/>
      <c r="B27" s="75">
        <v>63003</v>
      </c>
      <c r="C27" s="76" t="s">
        <v>66</v>
      </c>
      <c r="D27" s="259">
        <v>19200</v>
      </c>
      <c r="E27" s="259">
        <v>19006.03</v>
      </c>
      <c r="F27" s="256">
        <f t="shared" si="0"/>
        <v>98.98973958333333</v>
      </c>
      <c r="G27" s="210">
        <v>19006.03</v>
      </c>
      <c r="H27" s="259">
        <v>19006.03</v>
      </c>
      <c r="I27" s="259">
        <v>14880</v>
      </c>
      <c r="J27" s="259">
        <v>4126.03</v>
      </c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74" customFormat="1" ht="24">
      <c r="A28" s="72">
        <f>'[1]zał. nr 2'!$A$27</f>
        <v>700</v>
      </c>
      <c r="B28" s="72"/>
      <c r="C28" s="73" t="str">
        <f>'[1]zał. nr 2'!$C$27</f>
        <v>Gospodarka mieszkaniowa</v>
      </c>
      <c r="D28" s="255">
        <f>SUM(D29:D30)</f>
        <v>410916</v>
      </c>
      <c r="E28" s="255">
        <f>SUM(E29:E30)</f>
        <v>368731.41</v>
      </c>
      <c r="F28" s="256">
        <f t="shared" si="0"/>
        <v>89.73401133078293</v>
      </c>
      <c r="G28" s="256">
        <f>SUM(G29:G30)</f>
        <v>141315.91</v>
      </c>
      <c r="H28" s="255">
        <f>SUM(H29:H30)</f>
        <v>141315.91</v>
      </c>
      <c r="I28" s="255"/>
      <c r="J28" s="255">
        <f>SUM(J29:J30)</f>
        <v>141315.91</v>
      </c>
      <c r="K28" s="255"/>
      <c r="L28" s="255"/>
      <c r="M28" s="255"/>
      <c r="N28" s="255"/>
      <c r="O28" s="255"/>
      <c r="P28" s="255">
        <f>SUM(P29:P30)</f>
        <v>227415.5</v>
      </c>
      <c r="Q28" s="255">
        <f>SUM(Q29:Q30)</f>
        <v>227415.5</v>
      </c>
      <c r="R28" s="255"/>
      <c r="S28" s="255"/>
    </row>
    <row r="29" spans="1:19" ht="24">
      <c r="A29" s="75"/>
      <c r="B29" s="75">
        <f>'[1]zał. nr 2'!$B$28</f>
        <v>70005</v>
      </c>
      <c r="C29" s="76" t="str">
        <f>'[1]zał. nr 2'!$C$28</f>
        <v>Gospodarka gruntami i nieruchomościami</v>
      </c>
      <c r="D29" s="259">
        <v>39696</v>
      </c>
      <c r="E29" s="259">
        <v>39555.85</v>
      </c>
      <c r="F29" s="256">
        <f t="shared" si="0"/>
        <v>99.6469417573559</v>
      </c>
      <c r="G29" s="210">
        <v>18860.35</v>
      </c>
      <c r="H29" s="259">
        <v>18860.35</v>
      </c>
      <c r="I29" s="259"/>
      <c r="J29" s="259">
        <v>18860.35</v>
      </c>
      <c r="K29" s="259"/>
      <c r="L29" s="259"/>
      <c r="M29" s="259"/>
      <c r="N29" s="259"/>
      <c r="O29" s="259"/>
      <c r="P29" s="259">
        <v>20695.5</v>
      </c>
      <c r="Q29" s="259">
        <v>20695.5</v>
      </c>
      <c r="R29" s="259"/>
      <c r="S29" s="259"/>
    </row>
    <row r="30" spans="1:19" ht="36">
      <c r="A30" s="75"/>
      <c r="B30" s="75">
        <v>70007</v>
      </c>
      <c r="C30" s="76" t="s">
        <v>220</v>
      </c>
      <c r="D30" s="259">
        <v>371220</v>
      </c>
      <c r="E30" s="259">
        <v>329175.56</v>
      </c>
      <c r="F30" s="256">
        <f t="shared" si="0"/>
        <v>88.67398308280804</v>
      </c>
      <c r="G30" s="210">
        <v>122455.56</v>
      </c>
      <c r="H30" s="259">
        <v>122455.56</v>
      </c>
      <c r="I30" s="259"/>
      <c r="J30" s="259">
        <v>122455.56</v>
      </c>
      <c r="K30" s="259"/>
      <c r="L30" s="259"/>
      <c r="M30" s="259"/>
      <c r="N30" s="259"/>
      <c r="O30" s="259"/>
      <c r="P30" s="259">
        <v>206720</v>
      </c>
      <c r="Q30" s="259">
        <v>206720</v>
      </c>
      <c r="R30" s="259"/>
      <c r="S30" s="259"/>
    </row>
    <row r="31" spans="1:19" ht="12">
      <c r="A31" s="72">
        <f>'[1]zał. nr 2'!$A$29</f>
        <v>710</v>
      </c>
      <c r="B31" s="72"/>
      <c r="C31" s="73" t="str">
        <f>'[1]zał. nr 2'!$C$29</f>
        <v>Działalność usługowa</v>
      </c>
      <c r="D31" s="255">
        <f>SUM(D32:D33)</f>
        <v>60179.83</v>
      </c>
      <c r="E31" s="255">
        <f>SUM(E32:E33)</f>
        <v>53209.100000000006</v>
      </c>
      <c r="F31" s="256">
        <f t="shared" si="0"/>
        <v>88.41683334765155</v>
      </c>
      <c r="G31" s="256">
        <f>SUM(G32:G33)</f>
        <v>30249.27</v>
      </c>
      <c r="H31" s="255">
        <f>SUM(H32:H33)</f>
        <v>30249.27</v>
      </c>
      <c r="I31" s="255">
        <f>SUM(I32:I33)</f>
        <v>0</v>
      </c>
      <c r="J31" s="255">
        <f>SUM(J32:J33)</f>
        <v>30249.27</v>
      </c>
      <c r="K31" s="255"/>
      <c r="L31" s="255"/>
      <c r="M31" s="255"/>
      <c r="N31" s="255"/>
      <c r="O31" s="255"/>
      <c r="P31" s="255">
        <f>SUM(P32:P33)</f>
        <v>22959.83</v>
      </c>
      <c r="Q31" s="255">
        <f>SUM(Q32:Q33)</f>
        <v>22959.83</v>
      </c>
      <c r="R31" s="255">
        <f>SUM(R32:R33)</f>
        <v>22959.83</v>
      </c>
      <c r="S31" s="255"/>
    </row>
    <row r="32" spans="1:19" s="74" customFormat="1" ht="36">
      <c r="A32" s="75"/>
      <c r="B32" s="75">
        <f>'[1]zał. nr 2'!$B$30</f>
        <v>71004</v>
      </c>
      <c r="C32" s="76" t="str">
        <f>'[1]zał. nr 2'!$C$30</f>
        <v>Plany zagospodarowania przestrzennego</v>
      </c>
      <c r="D32" s="259">
        <v>37220</v>
      </c>
      <c r="E32" s="259">
        <v>30249.27</v>
      </c>
      <c r="F32" s="256">
        <f t="shared" si="0"/>
        <v>81.27154755507792</v>
      </c>
      <c r="G32" s="210">
        <v>30249.27</v>
      </c>
      <c r="H32" s="259">
        <v>30249.27</v>
      </c>
      <c r="I32" s="259">
        <v>0</v>
      </c>
      <c r="J32" s="259">
        <v>30249.27</v>
      </c>
      <c r="K32" s="259"/>
      <c r="L32" s="259"/>
      <c r="M32" s="259"/>
      <c r="N32" s="259"/>
      <c r="O32" s="259"/>
      <c r="P32" s="259"/>
      <c r="Q32" s="259"/>
      <c r="R32" s="259"/>
      <c r="S32" s="259"/>
    </row>
    <row r="33" spans="1:19" s="74" customFormat="1" ht="12">
      <c r="A33" s="75"/>
      <c r="B33" s="75">
        <v>71095</v>
      </c>
      <c r="C33" s="76" t="s">
        <v>54</v>
      </c>
      <c r="D33" s="259">
        <v>22959.83</v>
      </c>
      <c r="E33" s="259">
        <v>22959.83</v>
      </c>
      <c r="F33" s="256">
        <f t="shared" si="0"/>
        <v>99.99999999999999</v>
      </c>
      <c r="G33" s="210"/>
      <c r="H33" s="259"/>
      <c r="I33" s="259"/>
      <c r="J33" s="259"/>
      <c r="K33" s="259"/>
      <c r="L33" s="259"/>
      <c r="M33" s="259"/>
      <c r="N33" s="259"/>
      <c r="O33" s="259"/>
      <c r="P33" s="259">
        <v>22959.83</v>
      </c>
      <c r="Q33" s="259">
        <v>22959.83</v>
      </c>
      <c r="R33" s="259">
        <v>22959.83</v>
      </c>
      <c r="S33" s="259"/>
    </row>
    <row r="34" spans="1:19" ht="24">
      <c r="A34" s="72">
        <f>'[1]zał. nr 2'!$A$31</f>
        <v>750</v>
      </c>
      <c r="B34" s="72"/>
      <c r="C34" s="73" t="str">
        <f>'[1]zał. nr 2'!$C$31</f>
        <v>Administracja publiczna</v>
      </c>
      <c r="D34" s="255">
        <f>SUM(D35:D39)</f>
        <v>3242115.61</v>
      </c>
      <c r="E34" s="255">
        <f>SUM(E35:E39)</f>
        <v>3175325.6700000004</v>
      </c>
      <c r="F34" s="256">
        <f t="shared" si="0"/>
        <v>97.93992725632633</v>
      </c>
      <c r="G34" s="256">
        <f aca="true" t="shared" si="1" ref="G34:M34">SUM(G35:G39)</f>
        <v>3159520.1700000004</v>
      </c>
      <c r="H34" s="255">
        <f t="shared" si="1"/>
        <v>2854635.6300000004</v>
      </c>
      <c r="I34" s="255">
        <f t="shared" si="1"/>
        <v>2204563.2600000002</v>
      </c>
      <c r="J34" s="255">
        <f t="shared" si="1"/>
        <v>650072.37</v>
      </c>
      <c r="K34" s="255">
        <f t="shared" si="1"/>
        <v>2500</v>
      </c>
      <c r="L34" s="255">
        <f t="shared" si="1"/>
        <v>158191.32</v>
      </c>
      <c r="M34" s="255">
        <f t="shared" si="1"/>
        <v>144193.22</v>
      </c>
      <c r="N34" s="255"/>
      <c r="O34" s="255"/>
      <c r="P34" s="255">
        <f>SUM(P35:P39)</f>
        <v>15805.5</v>
      </c>
      <c r="Q34" s="255">
        <f>SUM(Q35:Q39)</f>
        <v>15805.5</v>
      </c>
      <c r="R34" s="255">
        <f>SUM(R35:R39)</f>
        <v>15805.5</v>
      </c>
      <c r="S34" s="255"/>
    </row>
    <row r="35" spans="1:19" ht="12">
      <c r="A35" s="75"/>
      <c r="B35" s="75">
        <f>'[1]zał. nr 2'!$B$32</f>
        <v>75011</v>
      </c>
      <c r="C35" s="76" t="str">
        <f>'[1]zał. nr 2'!$C$32</f>
        <v>Urzędy wojewódzkie</v>
      </c>
      <c r="D35" s="259">
        <v>58439.79</v>
      </c>
      <c r="E35" s="259">
        <v>57590.89</v>
      </c>
      <c r="F35" s="256">
        <f t="shared" si="0"/>
        <v>98.54739382191482</v>
      </c>
      <c r="G35" s="259">
        <v>57590.89</v>
      </c>
      <c r="H35" s="259">
        <v>57590.89</v>
      </c>
      <c r="I35" s="259">
        <v>57590.89</v>
      </c>
      <c r="J35" s="259"/>
      <c r="K35" s="259"/>
      <c r="L35" s="259"/>
      <c r="M35" s="259"/>
      <c r="N35" s="259"/>
      <c r="O35" s="259"/>
      <c r="P35" s="259"/>
      <c r="Q35" s="259"/>
      <c r="R35" s="259"/>
      <c r="S35" s="259"/>
    </row>
    <row r="36" spans="1:19" ht="12">
      <c r="A36" s="75"/>
      <c r="B36" s="75">
        <f>'[1]zał. nr 2'!$B$33</f>
        <v>75022</v>
      </c>
      <c r="C36" s="76" t="str">
        <f>'[1]zał. nr 2'!$C$33</f>
        <v>Rady gmin</v>
      </c>
      <c r="D36" s="259">
        <v>139000</v>
      </c>
      <c r="E36" s="259">
        <v>129699.85</v>
      </c>
      <c r="F36" s="256">
        <f t="shared" si="0"/>
        <v>93.30924460431655</v>
      </c>
      <c r="G36" s="259">
        <v>129699.85</v>
      </c>
      <c r="H36" s="259">
        <v>7932.25</v>
      </c>
      <c r="I36" s="259"/>
      <c r="J36" s="259">
        <v>7932.25</v>
      </c>
      <c r="K36" s="259"/>
      <c r="L36" s="259">
        <v>121767.6</v>
      </c>
      <c r="M36" s="259"/>
      <c r="N36" s="259"/>
      <c r="O36" s="259"/>
      <c r="P36" s="259"/>
      <c r="Q36" s="259"/>
      <c r="R36" s="259"/>
      <c r="S36" s="259"/>
    </row>
    <row r="37" spans="1:19" ht="12">
      <c r="A37" s="75"/>
      <c r="B37" s="75">
        <f>'[1]zał. nr 2'!$B$34</f>
        <v>75023</v>
      </c>
      <c r="C37" s="76" t="str">
        <f>'[1]zał. nr 2'!$C$34</f>
        <v>Urzędy gmin</v>
      </c>
      <c r="D37" s="259">
        <v>2700343</v>
      </c>
      <c r="E37" s="259">
        <v>2662459.38</v>
      </c>
      <c r="F37" s="256">
        <f t="shared" si="0"/>
        <v>98.59708118561235</v>
      </c>
      <c r="G37" s="259">
        <v>2662459.38</v>
      </c>
      <c r="H37" s="259">
        <v>2653567.02</v>
      </c>
      <c r="I37" s="259">
        <v>2106432.02</v>
      </c>
      <c r="J37" s="259">
        <v>547135</v>
      </c>
      <c r="K37" s="259"/>
      <c r="L37" s="259">
        <v>8892.36</v>
      </c>
      <c r="M37" s="259"/>
      <c r="N37" s="259"/>
      <c r="O37" s="259"/>
      <c r="P37" s="259"/>
      <c r="Q37" s="259"/>
      <c r="R37" s="259"/>
      <c r="S37" s="259"/>
    </row>
    <row r="38" spans="1:19" s="74" customFormat="1" ht="36">
      <c r="A38" s="75"/>
      <c r="B38" s="75">
        <f>'[1]zał. nr 2'!$B$35</f>
        <v>75075</v>
      </c>
      <c r="C38" s="76" t="s">
        <v>61</v>
      </c>
      <c r="D38" s="259">
        <v>78766.59</v>
      </c>
      <c r="E38" s="259">
        <v>78181.39</v>
      </c>
      <c r="F38" s="256">
        <f t="shared" si="0"/>
        <v>99.25704540465698</v>
      </c>
      <c r="G38" s="259">
        <v>78181.39</v>
      </c>
      <c r="H38" s="210">
        <v>77481.39</v>
      </c>
      <c r="I38" s="259"/>
      <c r="J38" s="259">
        <v>77481.39</v>
      </c>
      <c r="K38" s="259"/>
      <c r="L38" s="259">
        <v>700</v>
      </c>
      <c r="M38" s="259"/>
      <c r="N38" s="259"/>
      <c r="O38" s="259"/>
      <c r="P38" s="259"/>
      <c r="Q38" s="259"/>
      <c r="R38" s="259"/>
      <c r="S38" s="259"/>
    </row>
    <row r="39" spans="1:19" ht="12">
      <c r="A39" s="75"/>
      <c r="B39" s="75">
        <v>75095</v>
      </c>
      <c r="C39" s="76" t="s">
        <v>54</v>
      </c>
      <c r="D39" s="259">
        <v>265566.23</v>
      </c>
      <c r="E39" s="259">
        <v>247394.16</v>
      </c>
      <c r="F39" s="256">
        <f t="shared" si="0"/>
        <v>93.15723614406848</v>
      </c>
      <c r="G39" s="210">
        <v>231588.66</v>
      </c>
      <c r="H39" s="210">
        <v>58064.08</v>
      </c>
      <c r="I39" s="259">
        <v>40540.35</v>
      </c>
      <c r="J39" s="259">
        <v>17523.73</v>
      </c>
      <c r="K39" s="259">
        <v>2500</v>
      </c>
      <c r="L39" s="259">
        <v>26831.36</v>
      </c>
      <c r="M39" s="259">
        <v>144193.22</v>
      </c>
      <c r="N39" s="259"/>
      <c r="O39" s="259"/>
      <c r="P39" s="259">
        <v>15805.5</v>
      </c>
      <c r="Q39" s="259">
        <v>15805.5</v>
      </c>
      <c r="R39" s="259">
        <v>15805.5</v>
      </c>
      <c r="S39" s="259"/>
    </row>
    <row r="40" spans="1:19" ht="60">
      <c r="A40" s="72">
        <f>'[1]zał. nr 2'!$A$37</f>
        <v>751</v>
      </c>
      <c r="B40" s="72"/>
      <c r="C40" s="73" t="str">
        <f>'[1]zał. nr 2'!$C$37</f>
        <v>Urzędy naczelnych organów władzy państwowej, kontroli i ochrony prawa oraz sądownictwa</v>
      </c>
      <c r="D40" s="255">
        <f>SUM(D41:D41)</f>
        <v>827</v>
      </c>
      <c r="E40" s="255">
        <f>SUM(E41:E41)</f>
        <v>827</v>
      </c>
      <c r="F40" s="256">
        <f t="shared" si="0"/>
        <v>100</v>
      </c>
      <c r="G40" s="256">
        <f>SUM(G41:G41)</f>
        <v>827</v>
      </c>
      <c r="H40" s="255">
        <v>827</v>
      </c>
      <c r="I40" s="255">
        <f>SUM(I41:I41)</f>
        <v>0</v>
      </c>
      <c r="J40" s="255">
        <f>SUM(J41:J41)</f>
        <v>827</v>
      </c>
      <c r="K40" s="255"/>
      <c r="L40" s="255">
        <f>SUM(L41:L41)</f>
        <v>0</v>
      </c>
      <c r="M40" s="255"/>
      <c r="N40" s="255"/>
      <c r="O40" s="255"/>
      <c r="P40" s="255"/>
      <c r="Q40" s="255"/>
      <c r="R40" s="255"/>
      <c r="S40" s="255"/>
    </row>
    <row r="41" spans="1:19" ht="48">
      <c r="A41" s="75"/>
      <c r="B41" s="75">
        <f>'[1]zał. nr 2'!$B$38</f>
        <v>75101</v>
      </c>
      <c r="C41" s="76" t="str">
        <f>'[1]zał. nr 2'!$C$38</f>
        <v>Urzędy naczelnych organów władzy państwowej, kontroli i ochrony prawa</v>
      </c>
      <c r="D41" s="259">
        <v>827</v>
      </c>
      <c r="E41" s="259">
        <v>827</v>
      </c>
      <c r="F41" s="256">
        <f t="shared" si="0"/>
        <v>100</v>
      </c>
      <c r="G41" s="210">
        <v>827</v>
      </c>
      <c r="H41" s="259">
        <v>807</v>
      </c>
      <c r="I41" s="259">
        <v>0</v>
      </c>
      <c r="J41" s="259">
        <v>827</v>
      </c>
      <c r="K41" s="259"/>
      <c r="L41" s="259"/>
      <c r="M41" s="259"/>
      <c r="N41" s="259"/>
      <c r="O41" s="259"/>
      <c r="P41" s="259"/>
      <c r="Q41" s="259"/>
      <c r="R41" s="259"/>
      <c r="S41" s="259"/>
    </row>
    <row r="42" spans="1:19" ht="36">
      <c r="A42" s="72">
        <f>'[1]zał. nr 2'!$A$39</f>
        <v>754</v>
      </c>
      <c r="B42" s="72"/>
      <c r="C42" s="73" t="str">
        <f>'[1]zał. nr 2'!$C$39</f>
        <v>Bezpieczeństwo publiczne i ochrona przeciwpożarowa</v>
      </c>
      <c r="D42" s="255">
        <f>SUM(D43:D45)</f>
        <v>272376.18</v>
      </c>
      <c r="E42" s="255">
        <f>SUM(E43:E45)</f>
        <v>265446.51</v>
      </c>
      <c r="F42" s="256">
        <f t="shared" si="0"/>
        <v>97.45584580854317</v>
      </c>
      <c r="G42" s="256">
        <f>SUM(G43:G45)</f>
        <v>86473.66</v>
      </c>
      <c r="H42" s="255">
        <f>SUM(H43:H45)</f>
        <v>74470.66</v>
      </c>
      <c r="I42" s="255">
        <f>SUM(I43:I45)</f>
        <v>20262.460000000003</v>
      </c>
      <c r="J42" s="255">
        <f>SUM(J43:J45)</f>
        <v>54208.2</v>
      </c>
      <c r="K42" s="255">
        <f>SUM(K43:K44)</f>
        <v>0</v>
      </c>
      <c r="L42" s="255">
        <f>SUM(L43)</f>
        <v>12003</v>
      </c>
      <c r="M42" s="255"/>
      <c r="N42" s="255"/>
      <c r="O42" s="255"/>
      <c r="P42" s="255">
        <f>SUM(P43:P44)</f>
        <v>178972.85</v>
      </c>
      <c r="Q42" s="255">
        <f>SUM(Q43:Q44)</f>
        <v>178972.85</v>
      </c>
      <c r="R42" s="255"/>
      <c r="S42" s="255"/>
    </row>
    <row r="43" spans="1:19" s="74" customFormat="1" ht="24">
      <c r="A43" s="75"/>
      <c r="B43" s="75">
        <f>'[1]zał. nr 2'!$B$40</f>
        <v>75412</v>
      </c>
      <c r="C43" s="76" t="str">
        <f>'[1]zał. nr 2'!$C$40</f>
        <v>Ochotnicze straże pozarne</v>
      </c>
      <c r="D43" s="259">
        <v>264450</v>
      </c>
      <c r="E43" s="259">
        <v>257820.33</v>
      </c>
      <c r="F43" s="256">
        <f t="shared" si="0"/>
        <v>97.49303460011345</v>
      </c>
      <c r="G43" s="210">
        <v>78847.48</v>
      </c>
      <c r="H43" s="259">
        <v>66844.48</v>
      </c>
      <c r="I43" s="259">
        <v>18838.56</v>
      </c>
      <c r="J43" s="259">
        <v>48005.92</v>
      </c>
      <c r="K43" s="259"/>
      <c r="L43" s="259">
        <v>12003</v>
      </c>
      <c r="M43" s="259"/>
      <c r="N43" s="259"/>
      <c r="O43" s="259"/>
      <c r="P43" s="259">
        <v>178972.85</v>
      </c>
      <c r="Q43" s="259">
        <v>178972.85</v>
      </c>
      <c r="R43" s="259"/>
      <c r="S43" s="259"/>
    </row>
    <row r="44" spans="1:19" s="74" customFormat="1" ht="12">
      <c r="A44" s="75"/>
      <c r="B44" s="75">
        <v>75421</v>
      </c>
      <c r="C44" s="76" t="s">
        <v>128</v>
      </c>
      <c r="D44" s="259">
        <v>300</v>
      </c>
      <c r="E44" s="259">
        <v>0</v>
      </c>
      <c r="F44" s="256">
        <f t="shared" si="0"/>
        <v>0</v>
      </c>
      <c r="G44" s="210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</row>
    <row r="45" spans="1:19" s="74" customFormat="1" ht="12">
      <c r="A45" s="75"/>
      <c r="B45" s="75">
        <v>75495</v>
      </c>
      <c r="C45" s="76" t="s">
        <v>54</v>
      </c>
      <c r="D45" s="259">
        <v>7626.18</v>
      </c>
      <c r="E45" s="259">
        <v>7626.18</v>
      </c>
      <c r="F45" s="256">
        <f t="shared" si="0"/>
        <v>100</v>
      </c>
      <c r="G45" s="210">
        <v>7626.18</v>
      </c>
      <c r="H45" s="259">
        <v>7626.18</v>
      </c>
      <c r="I45" s="259">
        <v>1423.9</v>
      </c>
      <c r="J45" s="259">
        <v>6202.28</v>
      </c>
      <c r="K45" s="259"/>
      <c r="L45" s="259"/>
      <c r="M45" s="259"/>
      <c r="N45" s="259"/>
      <c r="O45" s="259"/>
      <c r="P45" s="259"/>
      <c r="Q45" s="259"/>
      <c r="R45" s="259"/>
      <c r="S45" s="259"/>
    </row>
    <row r="46" spans="1:19" s="74" customFormat="1" ht="24">
      <c r="A46" s="72">
        <f>'[1]zał. nr 2'!$A$45</f>
        <v>757</v>
      </c>
      <c r="B46" s="72"/>
      <c r="C46" s="73" t="str">
        <f>'[1]zał. nr 2'!$C$45</f>
        <v>Obsługa długu publicznego</v>
      </c>
      <c r="D46" s="255">
        <f>D47</f>
        <v>111000</v>
      </c>
      <c r="E46" s="255">
        <f>SUM(E47)</f>
        <v>110937.8</v>
      </c>
      <c r="F46" s="256">
        <f t="shared" si="0"/>
        <v>99.94396396396397</v>
      </c>
      <c r="G46" s="256">
        <f>SUM(G47)</f>
        <v>110937.8</v>
      </c>
      <c r="H46" s="255">
        <f>SUM(H47)</f>
        <v>0</v>
      </c>
      <c r="I46" s="255"/>
      <c r="J46" s="255">
        <f>SUM(J47)</f>
        <v>0</v>
      </c>
      <c r="K46" s="255"/>
      <c r="L46" s="255"/>
      <c r="M46" s="255"/>
      <c r="N46" s="255"/>
      <c r="O46" s="255">
        <f>SUM(O47)</f>
        <v>110937.8</v>
      </c>
      <c r="P46" s="255"/>
      <c r="Q46" s="255"/>
      <c r="R46" s="255"/>
      <c r="S46" s="255"/>
    </row>
    <row r="47" spans="1:19" ht="36">
      <c r="A47" s="75"/>
      <c r="B47" s="75">
        <f>'[1]zał. nr 2'!$B$46</f>
        <v>75702</v>
      </c>
      <c r="C47" s="76" t="str">
        <f>'[1]zał. nr 2'!$C$46</f>
        <v>Obsługa papierów wartościowych, kredytów i pożyczek jst</v>
      </c>
      <c r="D47" s="259">
        <v>111000</v>
      </c>
      <c r="E47" s="259">
        <v>110937.8</v>
      </c>
      <c r="F47" s="256">
        <f t="shared" si="0"/>
        <v>99.94396396396397</v>
      </c>
      <c r="G47" s="210">
        <v>110937.8</v>
      </c>
      <c r="H47" s="259"/>
      <c r="I47" s="259"/>
      <c r="J47" s="259"/>
      <c r="K47" s="259"/>
      <c r="L47" s="259"/>
      <c r="M47" s="259"/>
      <c r="N47" s="259"/>
      <c r="O47" s="259">
        <v>110937.8</v>
      </c>
      <c r="P47" s="259"/>
      <c r="Q47" s="259"/>
      <c r="R47" s="259"/>
      <c r="S47" s="259"/>
    </row>
    <row r="48" spans="1:19" s="74" customFormat="1" ht="12">
      <c r="A48" s="72">
        <f>'[1]zał. nr 2'!$A$47</f>
        <v>758</v>
      </c>
      <c r="B48" s="72"/>
      <c r="C48" s="73" t="str">
        <f>'[1]zał. nr 2'!$C$47</f>
        <v>Różne rozliczenia</v>
      </c>
      <c r="D48" s="255">
        <f>SUM(D49)</f>
        <v>67110</v>
      </c>
      <c r="E48" s="255">
        <v>0</v>
      </c>
      <c r="F48" s="256">
        <f t="shared" si="0"/>
        <v>0</v>
      </c>
      <c r="G48" s="256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</row>
    <row r="49" spans="1:19" ht="24">
      <c r="A49" s="75"/>
      <c r="B49" s="75">
        <f>'[1]zał. nr 2'!$B$48</f>
        <v>75818</v>
      </c>
      <c r="C49" s="76" t="str">
        <f>'[1]zał. nr 2'!$C$48</f>
        <v>Rezerwy ogólne i celowe</v>
      </c>
      <c r="D49" s="259">
        <v>67110</v>
      </c>
      <c r="E49" s="259">
        <v>0</v>
      </c>
      <c r="F49" s="256">
        <f t="shared" si="0"/>
        <v>0</v>
      </c>
      <c r="G49" s="210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</row>
    <row r="50" spans="1:19" ht="12">
      <c r="A50" s="72">
        <f>'[1]zał. nr 2'!$A$49</f>
        <v>801</v>
      </c>
      <c r="B50" s="72"/>
      <c r="C50" s="73" t="str">
        <f>'[1]zał. nr 2'!$C$49</f>
        <v>Oświata i wychowani</v>
      </c>
      <c r="D50" s="255">
        <f>SUM(D51:D59)</f>
        <v>5421158.460000001</v>
      </c>
      <c r="E50" s="255">
        <f>SUM(E51:E59)</f>
        <v>5300348.859999999</v>
      </c>
      <c r="F50" s="256">
        <f t="shared" si="0"/>
        <v>97.77151690194273</v>
      </c>
      <c r="G50" s="256">
        <f>SUM(G51:G59)</f>
        <v>5260196.629999999</v>
      </c>
      <c r="H50" s="255">
        <f>SUM(H51:H59)</f>
        <v>5089708.89</v>
      </c>
      <c r="I50" s="255">
        <f>SUM(I51:I59)</f>
        <v>3999173.6000000006</v>
      </c>
      <c r="J50" s="255">
        <f>SUM(J51:J59)</f>
        <v>1090535.29</v>
      </c>
      <c r="K50" s="255"/>
      <c r="L50" s="255">
        <f>SUM(L51:L59)</f>
        <v>170487.74</v>
      </c>
      <c r="M50" s="255">
        <f>SUM(M51:M59)</f>
        <v>0</v>
      </c>
      <c r="N50" s="255"/>
      <c r="O50" s="255"/>
      <c r="P50" s="255">
        <f>SUM(P51:P59)</f>
        <v>40152.23</v>
      </c>
      <c r="Q50" s="255">
        <f>SUM(Q51:Q59)</f>
        <v>40152.23</v>
      </c>
      <c r="R50" s="255">
        <f>SUM(R51:R59)</f>
        <v>0</v>
      </c>
      <c r="S50" s="255"/>
    </row>
    <row r="51" spans="1:19" ht="12">
      <c r="A51" s="75"/>
      <c r="B51" s="75">
        <f>'[1]zał. nr 2'!$B$50</f>
        <v>80101</v>
      </c>
      <c r="C51" s="76" t="str">
        <f>'[1]zał. nr 2'!$C$50</f>
        <v>Szkoły podstawowe</v>
      </c>
      <c r="D51" s="259">
        <v>3832589.23</v>
      </c>
      <c r="E51" s="259">
        <v>3777710.17</v>
      </c>
      <c r="F51" s="256">
        <f t="shared" si="0"/>
        <v>98.568094395026</v>
      </c>
      <c r="G51" s="259">
        <v>3737557.94</v>
      </c>
      <c r="H51" s="259">
        <v>3592424.92</v>
      </c>
      <c r="I51" s="259">
        <v>3190163.24</v>
      </c>
      <c r="J51" s="259">
        <v>402261.68</v>
      </c>
      <c r="K51" s="259"/>
      <c r="L51" s="259">
        <v>145133.02</v>
      </c>
      <c r="M51" s="259"/>
      <c r="N51" s="259"/>
      <c r="O51" s="259"/>
      <c r="P51" s="259">
        <v>40152.23</v>
      </c>
      <c r="Q51" s="259">
        <v>40152.23</v>
      </c>
      <c r="R51" s="259"/>
      <c r="S51" s="259"/>
    </row>
    <row r="52" spans="1:19" ht="36">
      <c r="A52" s="75"/>
      <c r="B52" s="75">
        <f>'[1]zał. nr 2'!$B$51</f>
        <v>80103</v>
      </c>
      <c r="C52" s="76" t="str">
        <f>'[1]zał. nr 2'!$C$51</f>
        <v>Oddziały przedszkolne w szkołach podstawowych</v>
      </c>
      <c r="D52" s="259">
        <v>363692</v>
      </c>
      <c r="E52" s="259">
        <v>343152.1</v>
      </c>
      <c r="F52" s="256">
        <f t="shared" si="0"/>
        <v>94.35239158408764</v>
      </c>
      <c r="G52" s="259">
        <v>343152.1</v>
      </c>
      <c r="H52" s="259">
        <v>326138.4</v>
      </c>
      <c r="I52" s="259">
        <v>300755.55</v>
      </c>
      <c r="J52" s="259">
        <v>25382.85</v>
      </c>
      <c r="K52" s="259"/>
      <c r="L52" s="259">
        <v>17013.7</v>
      </c>
      <c r="M52" s="259"/>
      <c r="N52" s="259"/>
      <c r="O52" s="259"/>
      <c r="P52" s="259"/>
      <c r="Q52" s="259"/>
      <c r="R52" s="259"/>
      <c r="S52" s="259"/>
    </row>
    <row r="53" spans="1:19" ht="12">
      <c r="A53" s="75"/>
      <c r="B53" s="75">
        <f>'[1]zał. nr 2'!$B$52</f>
        <v>80104</v>
      </c>
      <c r="C53" s="76" t="str">
        <f>'[1]zał. nr 2'!$C$52</f>
        <v>Przedszkola</v>
      </c>
      <c r="D53" s="259">
        <v>222000</v>
      </c>
      <c r="E53" s="259">
        <v>221643.14</v>
      </c>
      <c r="F53" s="256">
        <f t="shared" si="0"/>
        <v>99.83925225225225</v>
      </c>
      <c r="G53" s="259">
        <v>221643.14</v>
      </c>
      <c r="H53" s="259">
        <v>221643.14</v>
      </c>
      <c r="I53" s="259">
        <v>0</v>
      </c>
      <c r="J53" s="259">
        <v>221643.14</v>
      </c>
      <c r="K53" s="259"/>
      <c r="L53" s="259"/>
      <c r="M53" s="259"/>
      <c r="N53" s="259"/>
      <c r="O53" s="259"/>
      <c r="P53" s="259"/>
      <c r="Q53" s="259"/>
      <c r="R53" s="259"/>
      <c r="S53" s="259"/>
    </row>
    <row r="54" spans="1:19" ht="12">
      <c r="A54" s="75"/>
      <c r="B54" s="75">
        <v>80107</v>
      </c>
      <c r="C54" s="76" t="s">
        <v>221</v>
      </c>
      <c r="D54" s="259">
        <v>136987</v>
      </c>
      <c r="E54" s="259">
        <v>136079.01</v>
      </c>
      <c r="F54" s="256">
        <f t="shared" si="0"/>
        <v>99.33717068042952</v>
      </c>
      <c r="G54" s="259">
        <v>136079.01</v>
      </c>
      <c r="H54" s="259">
        <v>128976.21</v>
      </c>
      <c r="I54" s="259">
        <v>121662.16</v>
      </c>
      <c r="J54" s="259">
        <v>7314.05</v>
      </c>
      <c r="K54" s="259"/>
      <c r="L54" s="259">
        <v>7102.8</v>
      </c>
      <c r="M54" s="259"/>
      <c r="N54" s="259"/>
      <c r="O54" s="259"/>
      <c r="P54" s="259"/>
      <c r="Q54" s="259"/>
      <c r="R54" s="259"/>
      <c r="S54" s="259"/>
    </row>
    <row r="55" spans="1:19" ht="24">
      <c r="A55" s="75"/>
      <c r="B55" s="75">
        <f>'[1]zał. nr 2'!$B$54</f>
        <v>80113</v>
      </c>
      <c r="C55" s="76" t="str">
        <f>'[1]zał. nr 2'!$C$54</f>
        <v>Dowożenie uczniów do szkół</v>
      </c>
      <c r="D55" s="259">
        <v>426843.44</v>
      </c>
      <c r="E55" s="259">
        <v>410521.25</v>
      </c>
      <c r="F55" s="256">
        <f t="shared" si="0"/>
        <v>96.1760710203254</v>
      </c>
      <c r="G55" s="259">
        <v>410521.25</v>
      </c>
      <c r="H55" s="259">
        <v>409283.03</v>
      </c>
      <c r="I55" s="259">
        <v>175190.2</v>
      </c>
      <c r="J55" s="259">
        <v>234092.83</v>
      </c>
      <c r="K55" s="259"/>
      <c r="L55" s="259">
        <v>1238.22</v>
      </c>
      <c r="M55" s="259"/>
      <c r="N55" s="259"/>
      <c r="O55" s="259"/>
      <c r="P55" s="259"/>
      <c r="Q55" s="259"/>
      <c r="R55" s="259"/>
      <c r="S55" s="259"/>
    </row>
    <row r="56" spans="1:19" s="74" customFormat="1" ht="36">
      <c r="A56" s="75"/>
      <c r="B56" s="75">
        <f>'[1]zał. nr 2'!$B$55</f>
        <v>80146</v>
      </c>
      <c r="C56" s="76" t="str">
        <f>'[1]zał. nr 2'!$C$55</f>
        <v>Dokształcanie i doskonalenie nauczycieli</v>
      </c>
      <c r="D56" s="259">
        <v>18400</v>
      </c>
      <c r="E56" s="259">
        <v>1303.27</v>
      </c>
      <c r="F56" s="256">
        <f t="shared" si="0"/>
        <v>7.0829891304347825</v>
      </c>
      <c r="G56" s="259">
        <v>1303.27</v>
      </c>
      <c r="H56" s="259">
        <v>1303.27</v>
      </c>
      <c r="I56" s="259"/>
      <c r="J56" s="259">
        <v>1303.27</v>
      </c>
      <c r="K56" s="259"/>
      <c r="L56" s="259"/>
      <c r="M56" s="259"/>
      <c r="N56" s="259"/>
      <c r="O56" s="259"/>
      <c r="P56" s="259"/>
      <c r="Q56" s="259"/>
      <c r="R56" s="259"/>
      <c r="S56" s="259"/>
    </row>
    <row r="57" spans="1:19" s="74" customFormat="1" ht="60">
      <c r="A57" s="75"/>
      <c r="B57" s="75">
        <v>80150</v>
      </c>
      <c r="C57" s="76" t="s">
        <v>130</v>
      </c>
      <c r="D57" s="259">
        <v>171593</v>
      </c>
      <c r="E57" s="259">
        <v>171593</v>
      </c>
      <c r="F57" s="256">
        <f t="shared" si="0"/>
        <v>100</v>
      </c>
      <c r="G57" s="259">
        <v>171593</v>
      </c>
      <c r="H57" s="259">
        <v>171593</v>
      </c>
      <c r="I57" s="259">
        <v>171593</v>
      </c>
      <c r="J57" s="259"/>
      <c r="K57" s="259"/>
      <c r="L57" s="259"/>
      <c r="M57" s="259"/>
      <c r="N57" s="259"/>
      <c r="O57" s="259"/>
      <c r="P57" s="259"/>
      <c r="Q57" s="259"/>
      <c r="R57" s="259"/>
      <c r="S57" s="259"/>
    </row>
    <row r="58" spans="1:19" s="74" customFormat="1" ht="72">
      <c r="A58" s="75"/>
      <c r="B58" s="75">
        <v>80153</v>
      </c>
      <c r="C58" s="76" t="s">
        <v>164</v>
      </c>
      <c r="D58" s="259">
        <v>22017.79</v>
      </c>
      <c r="E58" s="259">
        <v>21708.59</v>
      </c>
      <c r="F58" s="256">
        <f t="shared" si="0"/>
        <v>98.59568103792432</v>
      </c>
      <c r="G58" s="259">
        <v>21708.59</v>
      </c>
      <c r="H58" s="259">
        <v>21708.59</v>
      </c>
      <c r="I58" s="259">
        <v>0</v>
      </c>
      <c r="J58" s="259">
        <v>21708.59</v>
      </c>
      <c r="K58" s="259"/>
      <c r="L58" s="259"/>
      <c r="M58" s="259"/>
      <c r="N58" s="259"/>
      <c r="O58" s="259"/>
      <c r="P58" s="259"/>
      <c r="Q58" s="259"/>
      <c r="R58" s="259"/>
      <c r="S58" s="259"/>
    </row>
    <row r="59" spans="1:19" s="74" customFormat="1" ht="12">
      <c r="A59" s="75"/>
      <c r="B59" s="75">
        <v>80195</v>
      </c>
      <c r="C59" s="76" t="s">
        <v>54</v>
      </c>
      <c r="D59" s="259">
        <v>227036</v>
      </c>
      <c r="E59" s="259">
        <v>216638.33</v>
      </c>
      <c r="F59" s="256">
        <f t="shared" si="0"/>
        <v>95.42025493754295</v>
      </c>
      <c r="G59" s="259">
        <v>216638.33</v>
      </c>
      <c r="H59" s="259">
        <v>216638.33</v>
      </c>
      <c r="I59" s="259">
        <v>39809.45</v>
      </c>
      <c r="J59" s="259">
        <v>176828.88</v>
      </c>
      <c r="K59" s="259"/>
      <c r="L59" s="259"/>
      <c r="M59" s="259"/>
      <c r="N59" s="259"/>
      <c r="O59" s="259"/>
      <c r="P59" s="259"/>
      <c r="Q59" s="259"/>
      <c r="R59" s="259"/>
      <c r="S59" s="259"/>
    </row>
    <row r="60" spans="1:19" ht="12">
      <c r="A60" s="72">
        <f>'[1]zał. nr 2'!$A$57</f>
        <v>851</v>
      </c>
      <c r="B60" s="72"/>
      <c r="C60" s="73" t="str">
        <f>'[1]zał. nr 2'!$C$57</f>
        <v>Ochrona zdrowia</v>
      </c>
      <c r="D60" s="255">
        <f>SUM(D61:D63)</f>
        <v>135088.24</v>
      </c>
      <c r="E60" s="255">
        <f>SUM(E61:E63)</f>
        <v>90089.23</v>
      </c>
      <c r="F60" s="256">
        <f t="shared" si="0"/>
        <v>66.68917294355157</v>
      </c>
      <c r="G60" s="256">
        <f>SUM(G61:G63)</f>
        <v>90089.23</v>
      </c>
      <c r="H60" s="255">
        <f>SUM(H61:H63)</f>
        <v>90049.09</v>
      </c>
      <c r="I60" s="255">
        <f>SUM(I61:I63)</f>
        <v>50817.46</v>
      </c>
      <c r="J60" s="255">
        <f>SUM(J61:J63)</f>
        <v>39231.630000000005</v>
      </c>
      <c r="K60" s="255"/>
      <c r="L60" s="255">
        <f>SUM(L62:L63)</f>
        <v>40.14</v>
      </c>
      <c r="M60" s="255"/>
      <c r="N60" s="255"/>
      <c r="O60" s="255"/>
      <c r="P60" s="255">
        <f>SUM(P61:P63)</f>
        <v>0</v>
      </c>
      <c r="Q60" s="255">
        <f>SUM(Q61:Q63)</f>
        <v>0</v>
      </c>
      <c r="R60" s="255"/>
      <c r="S60" s="255"/>
    </row>
    <row r="61" spans="1:19" ht="24">
      <c r="A61" s="75"/>
      <c r="B61" s="75">
        <v>85149</v>
      </c>
      <c r="C61" s="76" t="s">
        <v>163</v>
      </c>
      <c r="D61" s="259">
        <v>17210</v>
      </c>
      <c r="E61" s="259">
        <v>17210</v>
      </c>
      <c r="F61" s="256">
        <f t="shared" si="0"/>
        <v>100</v>
      </c>
      <c r="G61" s="210">
        <v>17210</v>
      </c>
      <c r="H61" s="259">
        <v>17210</v>
      </c>
      <c r="I61" s="259"/>
      <c r="J61" s="259">
        <v>17210</v>
      </c>
      <c r="K61" s="259"/>
      <c r="L61" s="259"/>
      <c r="M61" s="259"/>
      <c r="N61" s="259"/>
      <c r="O61" s="259"/>
      <c r="P61" s="259"/>
      <c r="Q61" s="259"/>
      <c r="R61" s="259"/>
      <c r="S61" s="259"/>
    </row>
    <row r="62" spans="1:19" ht="24">
      <c r="A62" s="75"/>
      <c r="B62" s="75">
        <f>'[1]zał. nr 2'!$B$58</f>
        <v>85153</v>
      </c>
      <c r="C62" s="76" t="str">
        <f>'[1]zał. nr 2'!$C$58</f>
        <v>Zwalczanie narkomanii</v>
      </c>
      <c r="D62" s="259">
        <v>24000</v>
      </c>
      <c r="E62" s="259">
        <v>6940.7</v>
      </c>
      <c r="F62" s="256">
        <f t="shared" si="0"/>
        <v>28.919583333333332</v>
      </c>
      <c r="G62" s="210">
        <v>6940.7</v>
      </c>
      <c r="H62" s="259">
        <v>6940.7</v>
      </c>
      <c r="I62" s="259"/>
      <c r="J62" s="259">
        <v>6940.7</v>
      </c>
      <c r="K62" s="259"/>
      <c r="L62" s="259"/>
      <c r="M62" s="259"/>
      <c r="N62" s="259"/>
      <c r="O62" s="259"/>
      <c r="P62" s="259"/>
      <c r="Q62" s="259"/>
      <c r="R62" s="259"/>
      <c r="S62" s="259"/>
    </row>
    <row r="63" spans="1:19" s="74" customFormat="1" ht="24">
      <c r="A63" s="75"/>
      <c r="B63" s="75">
        <f>'[1]zał. nr 2'!$B$59</f>
        <v>85154</v>
      </c>
      <c r="C63" s="76" t="str">
        <f>'[1]zał. nr 2'!$C$59</f>
        <v>Przeciwdziałanie alkoholizmowi</v>
      </c>
      <c r="D63" s="259">
        <v>93878.24</v>
      </c>
      <c r="E63" s="259">
        <v>65938.53</v>
      </c>
      <c r="F63" s="256">
        <f t="shared" si="0"/>
        <v>70.23835342460616</v>
      </c>
      <c r="G63" s="210">
        <v>65938.53</v>
      </c>
      <c r="H63" s="259">
        <v>65898.39</v>
      </c>
      <c r="I63" s="259">
        <v>50817.46</v>
      </c>
      <c r="J63" s="259">
        <v>15080.93</v>
      </c>
      <c r="K63" s="259"/>
      <c r="L63" s="259">
        <v>40.14</v>
      </c>
      <c r="M63" s="259"/>
      <c r="N63" s="259"/>
      <c r="O63" s="259"/>
      <c r="P63" s="259"/>
      <c r="Q63" s="259"/>
      <c r="R63" s="259"/>
      <c r="S63" s="259"/>
    </row>
    <row r="64" spans="1:19" ht="12">
      <c r="A64" s="72">
        <f>'[1]zał. nr 2'!$A$60</f>
        <v>852</v>
      </c>
      <c r="B64" s="72"/>
      <c r="C64" s="73" t="str">
        <f>'[1]zał. nr 2'!$C$60</f>
        <v>Pomoc społeczna</v>
      </c>
      <c r="D64" s="255">
        <f>SUM(D65:D74)</f>
        <v>5413678</v>
      </c>
      <c r="E64" s="255">
        <f>SUM(E65:E74)</f>
        <v>5096019.87</v>
      </c>
      <c r="F64" s="256">
        <f t="shared" si="0"/>
        <v>94.13230469193033</v>
      </c>
      <c r="G64" s="256">
        <f>SUM(G65:G74)</f>
        <v>5096019.87</v>
      </c>
      <c r="H64" s="255">
        <f>SUM(H65:H74)</f>
        <v>916583.5900000001</v>
      </c>
      <c r="I64" s="255">
        <f>SUM(I65:I74)</f>
        <v>504923.82</v>
      </c>
      <c r="J64" s="255">
        <f>SUM(J65:J74)</f>
        <v>411659.77</v>
      </c>
      <c r="K64" s="255"/>
      <c r="L64" s="255">
        <f>SUM(L65:L74)</f>
        <v>4179436.2800000003</v>
      </c>
      <c r="M64" s="255"/>
      <c r="N64" s="255"/>
      <c r="O64" s="255"/>
      <c r="P64" s="255">
        <f>SUM(P65:P74)</f>
        <v>0</v>
      </c>
      <c r="Q64" s="255">
        <f>SUM(Q65:Q74)</f>
        <v>0</v>
      </c>
      <c r="R64" s="255"/>
      <c r="S64" s="255"/>
    </row>
    <row r="65" spans="1:19" ht="24">
      <c r="A65" s="75"/>
      <c r="B65" s="75">
        <f>'[1]zał. nr 2'!$B$61</f>
        <v>85202</v>
      </c>
      <c r="C65" s="76" t="str">
        <f>'[1]zał. nr 2'!$C$61</f>
        <v>Domy pomocy społecznej</v>
      </c>
      <c r="D65" s="259">
        <v>303065</v>
      </c>
      <c r="E65" s="259">
        <v>303059.71</v>
      </c>
      <c r="F65" s="256">
        <f t="shared" si="0"/>
        <v>99.99825449985978</v>
      </c>
      <c r="G65" s="259">
        <v>303059.71</v>
      </c>
      <c r="H65" s="259">
        <v>303059.71</v>
      </c>
      <c r="I65" s="259"/>
      <c r="J65" s="259">
        <v>303059.71</v>
      </c>
      <c r="K65" s="259"/>
      <c r="L65" s="259"/>
      <c r="M65" s="259"/>
      <c r="N65" s="259"/>
      <c r="O65" s="259"/>
      <c r="P65" s="259"/>
      <c r="Q65" s="259"/>
      <c r="R65" s="259"/>
      <c r="S65" s="259"/>
    </row>
    <row r="66" spans="1:19" ht="38.25">
      <c r="A66" s="75"/>
      <c r="B66" s="26">
        <v>85205</v>
      </c>
      <c r="C66" s="32" t="s">
        <v>92</v>
      </c>
      <c r="D66" s="210">
        <v>4500</v>
      </c>
      <c r="E66" s="210">
        <v>0</v>
      </c>
      <c r="F66" s="256">
        <f t="shared" si="0"/>
        <v>0</v>
      </c>
      <c r="G66" s="210">
        <v>0</v>
      </c>
      <c r="H66" s="210">
        <v>0</v>
      </c>
      <c r="I66" s="259"/>
      <c r="J66" s="210">
        <v>0</v>
      </c>
      <c r="K66" s="259"/>
      <c r="L66" s="259"/>
      <c r="M66" s="259"/>
      <c r="N66" s="259"/>
      <c r="O66" s="259"/>
      <c r="P66" s="259"/>
      <c r="Q66" s="259"/>
      <c r="R66" s="259"/>
      <c r="S66" s="259"/>
    </row>
    <row r="67" spans="1:19" ht="132">
      <c r="A67" s="75"/>
      <c r="B67" s="75">
        <f>'[1]zał. nr 2'!$B$63</f>
        <v>85213</v>
      </c>
      <c r="C67" s="76" t="str">
        <f>'[1]zał. nr 2'!$C$63</f>
        <v>Składki na ubezpieczenie zdrowotne opłacane za osoby pobierające niektóre świadczenia z pomocy społecznej, niektóre świadczenia rodzinne oraz za osoby uczestniczące w zajęciach w centrum integracji społecznej</v>
      </c>
      <c r="D67" s="259">
        <v>16550</v>
      </c>
      <c r="E67" s="259">
        <v>16371.73</v>
      </c>
      <c r="F67" s="256">
        <f t="shared" si="0"/>
        <v>98.92283987915408</v>
      </c>
      <c r="G67" s="259">
        <v>16371.73</v>
      </c>
      <c r="H67" s="259">
        <v>16371.73</v>
      </c>
      <c r="I67" s="259"/>
      <c r="J67" s="259">
        <v>16371.73</v>
      </c>
      <c r="K67" s="259"/>
      <c r="L67" s="259"/>
      <c r="M67" s="259"/>
      <c r="N67" s="259"/>
      <c r="O67" s="259"/>
      <c r="P67" s="259"/>
      <c r="Q67" s="259"/>
      <c r="R67" s="259"/>
      <c r="S67" s="259"/>
    </row>
    <row r="68" spans="1:19" ht="48">
      <c r="A68" s="75"/>
      <c r="B68" s="75">
        <f>'[1]zał. nr 2'!$B$64</f>
        <v>85214</v>
      </c>
      <c r="C68" s="76" t="str">
        <f>'[1]zał. nr 2'!$C$64</f>
        <v>Zasiłki i pomoc w naturze oraz składki na ubezpieczenia emerytalne i rentowe</v>
      </c>
      <c r="D68" s="259">
        <v>119011</v>
      </c>
      <c r="E68" s="259">
        <v>110191.05</v>
      </c>
      <c r="F68" s="256">
        <f t="shared" si="0"/>
        <v>92.58896236482342</v>
      </c>
      <c r="G68" s="259">
        <v>110191.05</v>
      </c>
      <c r="H68" s="259"/>
      <c r="I68" s="259"/>
      <c r="J68" s="259"/>
      <c r="K68" s="259"/>
      <c r="L68" s="259">
        <v>110191.05</v>
      </c>
      <c r="M68" s="259"/>
      <c r="N68" s="259"/>
      <c r="O68" s="259"/>
      <c r="P68" s="259"/>
      <c r="Q68" s="259"/>
      <c r="R68" s="259"/>
      <c r="S68" s="259"/>
    </row>
    <row r="69" spans="1:19" ht="12">
      <c r="A69" s="75"/>
      <c r="B69" s="75">
        <f>'[1]zał. nr 2'!$B$65</f>
        <v>85215</v>
      </c>
      <c r="C69" s="76" t="str">
        <f>'[1]zał. nr 2'!$C$65</f>
        <v>Dodatki mieszkaniowe</v>
      </c>
      <c r="D69" s="259">
        <v>2535</v>
      </c>
      <c r="E69" s="259">
        <v>2534.16</v>
      </c>
      <c r="F69" s="256">
        <f t="shared" si="0"/>
        <v>99.96686390532544</v>
      </c>
      <c r="G69" s="259">
        <v>2534.16</v>
      </c>
      <c r="H69" s="259"/>
      <c r="I69" s="259"/>
      <c r="J69" s="259"/>
      <c r="K69" s="259"/>
      <c r="L69" s="259">
        <v>2534.16</v>
      </c>
      <c r="M69" s="259"/>
      <c r="N69" s="259"/>
      <c r="O69" s="259"/>
      <c r="P69" s="259"/>
      <c r="Q69" s="259"/>
      <c r="R69" s="259"/>
      <c r="S69" s="259"/>
    </row>
    <row r="70" spans="1:19" ht="12">
      <c r="A70" s="75"/>
      <c r="B70" s="75">
        <f>'[1]zał. nr 2'!$B$66</f>
        <v>85216</v>
      </c>
      <c r="C70" s="76" t="str">
        <f>'[1]zał. nr 2'!$C$66</f>
        <v>Zasiłki stałe</v>
      </c>
      <c r="D70" s="259">
        <v>196641</v>
      </c>
      <c r="E70" s="259">
        <v>194889.67</v>
      </c>
      <c r="F70" s="256">
        <f t="shared" si="0"/>
        <v>99.10937698648807</v>
      </c>
      <c r="G70" s="259">
        <v>194889.67</v>
      </c>
      <c r="H70" s="259"/>
      <c r="I70" s="259"/>
      <c r="J70" s="259"/>
      <c r="K70" s="259"/>
      <c r="L70" s="259">
        <v>194889.67</v>
      </c>
      <c r="M70" s="259"/>
      <c r="N70" s="259"/>
      <c r="O70" s="259"/>
      <c r="P70" s="259"/>
      <c r="Q70" s="259"/>
      <c r="R70" s="259"/>
      <c r="S70" s="259"/>
    </row>
    <row r="71" spans="1:19" ht="24">
      <c r="A71" s="75"/>
      <c r="B71" s="75">
        <f>'[1]zał. nr 2'!$B$67</f>
        <v>85219</v>
      </c>
      <c r="C71" s="76" t="str">
        <f>'[1]zał. nr 2'!$C$67</f>
        <v>Ośrodki pomocy społecznej</v>
      </c>
      <c r="D71" s="259">
        <v>391383</v>
      </c>
      <c r="E71" s="259">
        <v>377796.16</v>
      </c>
      <c r="F71" s="256">
        <f t="shared" si="0"/>
        <v>96.52850532598504</v>
      </c>
      <c r="G71" s="259">
        <v>377796.16</v>
      </c>
      <c r="H71" s="259">
        <v>374178.68</v>
      </c>
      <c r="I71" s="259">
        <v>335965.44</v>
      </c>
      <c r="J71" s="259">
        <v>38213.24</v>
      </c>
      <c r="K71" s="259"/>
      <c r="L71" s="259">
        <v>3617.48</v>
      </c>
      <c r="M71" s="259"/>
      <c r="N71" s="259"/>
      <c r="O71" s="259"/>
      <c r="P71" s="259"/>
      <c r="Q71" s="259"/>
      <c r="R71" s="259"/>
      <c r="S71" s="259"/>
    </row>
    <row r="72" spans="1:19" s="74" customFormat="1" ht="36">
      <c r="A72" s="75"/>
      <c r="B72" s="75">
        <v>85228</v>
      </c>
      <c r="C72" s="76" t="s">
        <v>57</v>
      </c>
      <c r="D72" s="259">
        <v>119000</v>
      </c>
      <c r="E72" s="259">
        <v>115559.19</v>
      </c>
      <c r="F72" s="256">
        <f t="shared" si="0"/>
        <v>97.10856302521009</v>
      </c>
      <c r="G72" s="259">
        <v>115559.19</v>
      </c>
      <c r="H72" s="259">
        <v>115559.19</v>
      </c>
      <c r="I72" s="259">
        <v>115559.19</v>
      </c>
      <c r="J72" s="259"/>
      <c r="K72" s="259"/>
      <c r="L72" s="259"/>
      <c r="M72" s="259"/>
      <c r="N72" s="259"/>
      <c r="O72" s="259"/>
      <c r="P72" s="259"/>
      <c r="Q72" s="259"/>
      <c r="R72" s="259"/>
      <c r="S72" s="259"/>
    </row>
    <row r="73" spans="1:19" s="74" customFormat="1" ht="24">
      <c r="A73" s="75"/>
      <c r="B73" s="75">
        <v>85230</v>
      </c>
      <c r="C73" s="76" t="s">
        <v>156</v>
      </c>
      <c r="D73" s="259">
        <v>96180</v>
      </c>
      <c r="E73" s="259">
        <v>94816.05</v>
      </c>
      <c r="F73" s="256">
        <f aca="true" t="shared" si="2" ref="F73:F105">E73*100/D73</f>
        <v>98.58187772925764</v>
      </c>
      <c r="G73" s="259">
        <v>94816.05</v>
      </c>
      <c r="H73" s="259"/>
      <c r="I73" s="259"/>
      <c r="J73" s="259"/>
      <c r="K73" s="259"/>
      <c r="L73" s="259">
        <v>94816.05</v>
      </c>
      <c r="M73" s="259"/>
      <c r="N73" s="259"/>
      <c r="O73" s="259"/>
      <c r="P73" s="259"/>
      <c r="Q73" s="259"/>
      <c r="R73" s="259"/>
      <c r="S73" s="259"/>
    </row>
    <row r="74" spans="1:19" ht="12">
      <c r="A74" s="75"/>
      <c r="B74" s="75">
        <f>'[1]zał. nr 2'!$B$69</f>
        <v>85295</v>
      </c>
      <c r="C74" s="76" t="str">
        <f>'[1]zał. nr 2'!$C$69</f>
        <v>Pozostała działalność</v>
      </c>
      <c r="D74" s="259">
        <v>4164813</v>
      </c>
      <c r="E74" s="259">
        <v>3880802.15</v>
      </c>
      <c r="F74" s="256">
        <f t="shared" si="0"/>
        <v>93.18070583241072</v>
      </c>
      <c r="G74" s="259">
        <v>3880802.15</v>
      </c>
      <c r="H74" s="259">
        <v>107414.28</v>
      </c>
      <c r="I74" s="259">
        <v>53399.19</v>
      </c>
      <c r="J74" s="259">
        <v>54015.09</v>
      </c>
      <c r="K74" s="259"/>
      <c r="L74" s="259">
        <v>3773387.87</v>
      </c>
      <c r="M74" s="259"/>
      <c r="N74" s="259"/>
      <c r="O74" s="259"/>
      <c r="P74" s="259">
        <v>0</v>
      </c>
      <c r="Q74" s="259">
        <v>0</v>
      </c>
      <c r="R74" s="259"/>
      <c r="S74" s="259"/>
    </row>
    <row r="75" spans="1:19" s="74" customFormat="1" ht="36">
      <c r="A75" s="72"/>
      <c r="B75" s="72"/>
      <c r="C75" s="73" t="s">
        <v>268</v>
      </c>
      <c r="D75" s="255">
        <f>D76</f>
        <v>380006.1</v>
      </c>
      <c r="E75" s="255">
        <f>SUM(E76)</f>
        <v>72747.29</v>
      </c>
      <c r="F75" s="256">
        <f>E75*100/D75</f>
        <v>19.14371637718447</v>
      </c>
      <c r="G75" s="255">
        <f>SUM(G76)</f>
        <v>72747.29</v>
      </c>
      <c r="H75" s="255">
        <f>SUM(H76)</f>
        <v>72747.29</v>
      </c>
      <c r="I75" s="255">
        <f>SUM(I76)</f>
        <v>2103.42</v>
      </c>
      <c r="J75" s="255">
        <f>SUM(J76)</f>
        <v>70643.87</v>
      </c>
      <c r="K75" s="255"/>
      <c r="L75" s="255">
        <f>SUM(L76)</f>
        <v>0</v>
      </c>
      <c r="M75" s="255"/>
      <c r="N75" s="255"/>
      <c r="O75" s="255"/>
      <c r="P75" s="255"/>
      <c r="Q75" s="255"/>
      <c r="R75" s="255"/>
      <c r="S75" s="255"/>
    </row>
    <row r="76" spans="1:19" ht="24">
      <c r="A76" s="75"/>
      <c r="B76" s="75">
        <v>85395</v>
      </c>
      <c r="C76" s="76" t="s">
        <v>269</v>
      </c>
      <c r="D76" s="259">
        <v>380006.1</v>
      </c>
      <c r="E76" s="259">
        <v>72747.29</v>
      </c>
      <c r="F76" s="256">
        <f t="shared" si="2"/>
        <v>19.14371637718447</v>
      </c>
      <c r="G76" s="259">
        <v>72747.29</v>
      </c>
      <c r="H76" s="259">
        <v>72747.29</v>
      </c>
      <c r="I76" s="259">
        <v>2103.42</v>
      </c>
      <c r="J76" s="259">
        <v>70643.87</v>
      </c>
      <c r="K76" s="259"/>
      <c r="L76" s="259"/>
      <c r="M76" s="259"/>
      <c r="N76" s="259"/>
      <c r="O76" s="259"/>
      <c r="P76" s="259"/>
      <c r="Q76" s="259"/>
      <c r="R76" s="259"/>
      <c r="S76" s="259"/>
    </row>
    <row r="77" spans="1:19" s="74" customFormat="1" ht="24">
      <c r="A77" s="72">
        <f>'[1]zał. nr 2'!$A$70</f>
        <v>854</v>
      </c>
      <c r="B77" s="72"/>
      <c r="C77" s="73" t="str">
        <f>'[1]zał. nr 2'!$C$70</f>
        <v>Edukacyjna opieka wychowawcza</v>
      </c>
      <c r="D77" s="255">
        <f>SUM(D78:D79)</f>
        <v>94000</v>
      </c>
      <c r="E77" s="255">
        <f>SUM(E78:E79)</f>
        <v>75253.44</v>
      </c>
      <c r="F77" s="256">
        <f t="shared" si="2"/>
        <v>80.05685106382978</v>
      </c>
      <c r="G77" s="256">
        <f>SUM(G78:G79)</f>
        <v>75253.44</v>
      </c>
      <c r="H77" s="255"/>
      <c r="I77" s="255"/>
      <c r="J77" s="255"/>
      <c r="K77" s="255"/>
      <c r="L77" s="255">
        <f>SUM(L78:L79)</f>
        <v>75253.44</v>
      </c>
      <c r="M77" s="255"/>
      <c r="N77" s="255"/>
      <c r="O77" s="255"/>
      <c r="P77" s="255"/>
      <c r="Q77" s="255"/>
      <c r="R77" s="255"/>
      <c r="S77" s="255"/>
    </row>
    <row r="78" spans="1:19" ht="24">
      <c r="A78" s="75"/>
      <c r="B78" s="75">
        <f>'[1]zał. nr 2'!$B$71</f>
        <v>85415</v>
      </c>
      <c r="C78" s="76" t="str">
        <f>'[1]zał. nr 2'!$C$71</f>
        <v>Pomoc materialna dla uczniów</v>
      </c>
      <c r="D78" s="259">
        <v>84000</v>
      </c>
      <c r="E78" s="259">
        <v>65255.44</v>
      </c>
      <c r="F78" s="256">
        <f t="shared" si="2"/>
        <v>77.68504761904762</v>
      </c>
      <c r="G78" s="259">
        <v>65255.44</v>
      </c>
      <c r="H78" s="259"/>
      <c r="I78" s="259"/>
      <c r="J78" s="259"/>
      <c r="K78" s="259"/>
      <c r="L78" s="259">
        <v>65255.44</v>
      </c>
      <c r="M78" s="259"/>
      <c r="N78" s="259"/>
      <c r="O78" s="259"/>
      <c r="P78" s="259"/>
      <c r="Q78" s="259"/>
      <c r="R78" s="259"/>
      <c r="S78" s="259"/>
    </row>
    <row r="79" spans="1:19" ht="36">
      <c r="A79" s="75"/>
      <c r="B79" s="75">
        <v>85416</v>
      </c>
      <c r="C79" s="76" t="s">
        <v>157</v>
      </c>
      <c r="D79" s="259">
        <v>10000</v>
      </c>
      <c r="E79" s="259">
        <v>9998</v>
      </c>
      <c r="F79" s="256">
        <f t="shared" si="2"/>
        <v>99.98</v>
      </c>
      <c r="G79" s="259">
        <v>9998</v>
      </c>
      <c r="H79" s="259"/>
      <c r="I79" s="259"/>
      <c r="J79" s="259"/>
      <c r="K79" s="259"/>
      <c r="L79" s="259">
        <v>9998</v>
      </c>
      <c r="M79" s="259"/>
      <c r="N79" s="259"/>
      <c r="O79" s="259"/>
      <c r="P79" s="259"/>
      <c r="Q79" s="259"/>
      <c r="R79" s="259"/>
      <c r="S79" s="259"/>
    </row>
    <row r="80" spans="1:19" s="74" customFormat="1" ht="12">
      <c r="A80" s="72">
        <v>855</v>
      </c>
      <c r="B80" s="72"/>
      <c r="C80" s="73" t="s">
        <v>155</v>
      </c>
      <c r="D80" s="255">
        <f>SUM(D81:D87)</f>
        <v>3321399.1</v>
      </c>
      <c r="E80" s="255">
        <f>SUM(E81:E87)</f>
        <v>3304861.91</v>
      </c>
      <c r="F80" s="256">
        <f t="shared" si="2"/>
        <v>99.50210168961628</v>
      </c>
      <c r="G80" s="255">
        <f>SUM(G81:G87)</f>
        <v>3304861.91</v>
      </c>
      <c r="H80" s="255">
        <f>SUM(H81:H87)</f>
        <v>294016.35000000003</v>
      </c>
      <c r="I80" s="255">
        <f>SUM(I81:I87)</f>
        <v>171468.38</v>
      </c>
      <c r="J80" s="255">
        <f>SUM(J81:J87)</f>
        <v>122547.97</v>
      </c>
      <c r="K80" s="255"/>
      <c r="L80" s="255">
        <f>SUM(L81:L87)</f>
        <v>3010845.5600000005</v>
      </c>
      <c r="M80" s="255"/>
      <c r="N80" s="255"/>
      <c r="O80" s="255"/>
      <c r="P80" s="255"/>
      <c r="Q80" s="255"/>
      <c r="R80" s="255"/>
      <c r="S80" s="255"/>
    </row>
    <row r="81" spans="1:19" ht="24">
      <c r="A81" s="75"/>
      <c r="B81" s="75">
        <v>85501</v>
      </c>
      <c r="C81" s="76" t="s">
        <v>158</v>
      </c>
      <c r="D81" s="259">
        <v>1580090.5</v>
      </c>
      <c r="E81" s="259">
        <v>1575438.29</v>
      </c>
      <c r="F81" s="256">
        <f t="shared" si="2"/>
        <v>99.70557319343418</v>
      </c>
      <c r="G81" s="259">
        <v>1575438.29</v>
      </c>
      <c r="H81" s="259">
        <v>7040.64</v>
      </c>
      <c r="I81" s="259">
        <v>5150.96</v>
      </c>
      <c r="J81" s="259">
        <v>1889.68</v>
      </c>
      <c r="K81" s="259"/>
      <c r="L81" s="259">
        <v>1568397.65</v>
      </c>
      <c r="M81" s="259"/>
      <c r="N81" s="259"/>
      <c r="O81" s="259"/>
      <c r="P81" s="259"/>
      <c r="Q81" s="259"/>
      <c r="R81" s="259"/>
      <c r="S81" s="259"/>
    </row>
    <row r="82" spans="1:19" ht="108">
      <c r="A82" s="75"/>
      <c r="B82" s="75">
        <v>85502</v>
      </c>
      <c r="C82" s="76" t="str">
        <f>'[1]zał. nr 2'!$C$62</f>
        <v>Świadczenia rodzinne, świadczenia z funduszu alimentacyjnego oraz składki na ubezpieczenia emerytalne i rentowe z ubezpieczenia społecznego</v>
      </c>
      <c r="D82" s="259">
        <v>1605808</v>
      </c>
      <c r="E82" s="259">
        <v>1602330.09</v>
      </c>
      <c r="F82" s="256">
        <f t="shared" si="2"/>
        <v>99.78341682193637</v>
      </c>
      <c r="G82" s="259">
        <v>1602330.09</v>
      </c>
      <c r="H82" s="259">
        <v>167806.75</v>
      </c>
      <c r="I82" s="259">
        <v>117607.26</v>
      </c>
      <c r="J82" s="210">
        <v>50199.49</v>
      </c>
      <c r="K82" s="259"/>
      <c r="L82" s="259">
        <v>1434523.34</v>
      </c>
      <c r="M82" s="259"/>
      <c r="N82" s="259"/>
      <c r="O82" s="259"/>
      <c r="P82" s="259"/>
      <c r="Q82" s="259"/>
      <c r="R82" s="259"/>
      <c r="S82" s="259"/>
    </row>
    <row r="83" spans="1:19" ht="12">
      <c r="A83" s="75"/>
      <c r="B83" s="75">
        <v>85503</v>
      </c>
      <c r="C83" s="76" t="s">
        <v>160</v>
      </c>
      <c r="D83" s="259">
        <v>913</v>
      </c>
      <c r="E83" s="259">
        <v>877.54</v>
      </c>
      <c r="F83" s="256">
        <f t="shared" si="2"/>
        <v>96.11610076670317</v>
      </c>
      <c r="G83" s="259">
        <v>877.54</v>
      </c>
      <c r="H83" s="259">
        <v>877.54</v>
      </c>
      <c r="I83" s="259"/>
      <c r="J83" s="259">
        <v>877.54</v>
      </c>
      <c r="K83" s="259"/>
      <c r="L83" s="259"/>
      <c r="M83" s="259"/>
      <c r="N83" s="259"/>
      <c r="O83" s="259"/>
      <c r="P83" s="259"/>
      <c r="Q83" s="259"/>
      <c r="R83" s="259"/>
      <c r="S83" s="259"/>
    </row>
    <row r="84" spans="1:19" ht="12">
      <c r="A84" s="75"/>
      <c r="B84" s="75">
        <v>85504</v>
      </c>
      <c r="C84" s="76" t="s">
        <v>159</v>
      </c>
      <c r="D84" s="259">
        <v>54563</v>
      </c>
      <c r="E84" s="259">
        <v>52915.08</v>
      </c>
      <c r="F84" s="256">
        <f t="shared" si="2"/>
        <v>96.9797848358778</v>
      </c>
      <c r="G84" s="259">
        <v>52915.08</v>
      </c>
      <c r="H84" s="259">
        <v>52313.11</v>
      </c>
      <c r="I84" s="259">
        <v>48710.16</v>
      </c>
      <c r="J84" s="259">
        <v>3602.95</v>
      </c>
      <c r="K84" s="259"/>
      <c r="L84" s="259">
        <v>601.97</v>
      </c>
      <c r="M84" s="259"/>
      <c r="N84" s="259"/>
      <c r="O84" s="259"/>
      <c r="P84" s="259"/>
      <c r="Q84" s="259"/>
      <c r="R84" s="259"/>
      <c r="S84" s="259"/>
    </row>
    <row r="85" spans="1:19" ht="12">
      <c r="A85" s="75"/>
      <c r="B85" s="75">
        <v>85508</v>
      </c>
      <c r="C85" s="76" t="s">
        <v>99</v>
      </c>
      <c r="D85" s="259">
        <v>60150</v>
      </c>
      <c r="E85" s="259">
        <v>53954.25</v>
      </c>
      <c r="F85" s="256">
        <f t="shared" si="2"/>
        <v>89.69950124688279</v>
      </c>
      <c r="G85" s="259">
        <v>53954.25</v>
      </c>
      <c r="H85" s="259">
        <v>53954.25</v>
      </c>
      <c r="I85" s="259"/>
      <c r="J85" s="259">
        <v>53954.25</v>
      </c>
      <c r="K85" s="259"/>
      <c r="L85" s="259"/>
      <c r="M85" s="259"/>
      <c r="N85" s="259"/>
      <c r="O85" s="259"/>
      <c r="P85" s="259"/>
      <c r="Q85" s="259"/>
      <c r="R85" s="259"/>
      <c r="S85" s="259"/>
    </row>
    <row r="86" spans="1:19" ht="72">
      <c r="A86" s="75"/>
      <c r="B86" s="75">
        <v>85513</v>
      </c>
      <c r="C86" s="76" t="s">
        <v>166</v>
      </c>
      <c r="D86" s="259">
        <v>12492</v>
      </c>
      <c r="E86" s="259">
        <v>11964.06</v>
      </c>
      <c r="F86" s="256">
        <f t="shared" si="2"/>
        <v>95.77377521613833</v>
      </c>
      <c r="G86" s="259">
        <v>11964.06</v>
      </c>
      <c r="H86" s="259">
        <v>11964.06</v>
      </c>
      <c r="I86" s="259"/>
      <c r="J86" s="259">
        <v>11964.06</v>
      </c>
      <c r="K86" s="259"/>
      <c r="L86" s="259"/>
      <c r="M86" s="259"/>
      <c r="N86" s="259"/>
      <c r="O86" s="259"/>
      <c r="P86" s="259"/>
      <c r="Q86" s="259"/>
      <c r="R86" s="259"/>
      <c r="S86" s="259"/>
    </row>
    <row r="87" spans="1:19" ht="12">
      <c r="A87" s="75"/>
      <c r="B87" s="75">
        <v>85595</v>
      </c>
      <c r="C87" s="76" t="s">
        <v>54</v>
      </c>
      <c r="D87" s="259">
        <v>7382.6</v>
      </c>
      <c r="E87" s="259">
        <v>7382.6</v>
      </c>
      <c r="F87" s="256">
        <f t="shared" si="2"/>
        <v>100</v>
      </c>
      <c r="G87" s="259">
        <v>7382.6</v>
      </c>
      <c r="H87" s="259">
        <v>60</v>
      </c>
      <c r="I87" s="259"/>
      <c r="J87" s="259">
        <v>60</v>
      </c>
      <c r="K87" s="259"/>
      <c r="L87" s="259">
        <v>7322.6</v>
      </c>
      <c r="M87" s="259"/>
      <c r="N87" s="259"/>
      <c r="O87" s="259"/>
      <c r="P87" s="259"/>
      <c r="Q87" s="259"/>
      <c r="R87" s="259"/>
      <c r="S87" s="259"/>
    </row>
    <row r="88" spans="1:19" ht="36">
      <c r="A88" s="72">
        <f>'[1]zał. nr 2'!$A$72</f>
        <v>900</v>
      </c>
      <c r="B88" s="72"/>
      <c r="C88" s="73" t="str">
        <f>'[1]zał. nr 2'!$C$72</f>
        <v>Gospodarka komunalna i ochrona środowiska</v>
      </c>
      <c r="D88" s="255">
        <f>SUM(D89:D96)</f>
        <v>2500613.62</v>
      </c>
      <c r="E88" s="255">
        <f>SUM(E89:E96)</f>
        <v>2466804.49</v>
      </c>
      <c r="F88" s="256">
        <f t="shared" si="2"/>
        <v>98.64796665388074</v>
      </c>
      <c r="G88" s="256">
        <f aca="true" t="shared" si="3" ref="G88:M88">SUM(G89:G96)</f>
        <v>2459372.89</v>
      </c>
      <c r="H88" s="255">
        <f>SUM(H89:H96)</f>
        <v>2451278.0900000003</v>
      </c>
      <c r="I88" s="255">
        <f t="shared" si="3"/>
        <v>162848.91</v>
      </c>
      <c r="J88" s="255">
        <f t="shared" si="3"/>
        <v>2288429.18</v>
      </c>
      <c r="K88" s="255">
        <f t="shared" si="3"/>
        <v>7974.36</v>
      </c>
      <c r="L88" s="255">
        <f t="shared" si="3"/>
        <v>120.44</v>
      </c>
      <c r="M88" s="255">
        <f t="shared" si="3"/>
        <v>0</v>
      </c>
      <c r="N88" s="255"/>
      <c r="O88" s="255"/>
      <c r="P88" s="255">
        <f>SUM(P89:P96)</f>
        <v>7431.6</v>
      </c>
      <c r="Q88" s="255">
        <f>SUM(P88)</f>
        <v>7431.6</v>
      </c>
      <c r="R88" s="255">
        <f>SUM(R89:R96)</f>
        <v>0</v>
      </c>
      <c r="S88" s="255"/>
    </row>
    <row r="89" spans="1:19" ht="24">
      <c r="A89" s="75"/>
      <c r="B89" s="75">
        <f>'[1]zał. nr 2'!$B$73</f>
        <v>90001</v>
      </c>
      <c r="C89" s="76" t="str">
        <f>'[1]zał. nr 2'!$C$73</f>
        <v>Gospodarka ściekowa i ochrona wód</v>
      </c>
      <c r="D89" s="259">
        <v>797353.03</v>
      </c>
      <c r="E89" s="259">
        <v>788416.86</v>
      </c>
      <c r="F89" s="256">
        <f t="shared" si="2"/>
        <v>98.87927057855414</v>
      </c>
      <c r="G89" s="259">
        <v>788416.86</v>
      </c>
      <c r="H89" s="259">
        <v>788416.86</v>
      </c>
      <c r="I89" s="259"/>
      <c r="J89" s="259">
        <v>788416.86</v>
      </c>
      <c r="K89" s="259"/>
      <c r="L89" s="259"/>
      <c r="M89" s="259"/>
      <c r="N89" s="259"/>
      <c r="O89" s="259"/>
      <c r="P89" s="259"/>
      <c r="Q89" s="259"/>
      <c r="R89" s="259"/>
      <c r="S89" s="259"/>
    </row>
    <row r="90" spans="1:19" ht="25.5">
      <c r="A90" s="75"/>
      <c r="B90" s="26">
        <v>90002</v>
      </c>
      <c r="C90" s="32" t="s">
        <v>90</v>
      </c>
      <c r="D90" s="259">
        <v>1066800</v>
      </c>
      <c r="E90" s="259">
        <v>1066722.37</v>
      </c>
      <c r="F90" s="256">
        <f t="shared" si="2"/>
        <v>99.99272309711287</v>
      </c>
      <c r="G90" s="259">
        <v>1066722.37</v>
      </c>
      <c r="H90" s="259">
        <v>1066601.93</v>
      </c>
      <c r="I90" s="259">
        <v>132621.94</v>
      </c>
      <c r="J90" s="259">
        <v>933979.99</v>
      </c>
      <c r="K90" s="259"/>
      <c r="L90" s="259">
        <v>120.44</v>
      </c>
      <c r="M90" s="259"/>
      <c r="N90" s="259"/>
      <c r="O90" s="259"/>
      <c r="P90" s="259"/>
      <c r="Q90" s="259"/>
      <c r="R90" s="259"/>
      <c r="S90" s="259"/>
    </row>
    <row r="91" spans="1:19" ht="38.25">
      <c r="A91" s="75"/>
      <c r="B91" s="26">
        <v>90005</v>
      </c>
      <c r="C91" s="32" t="s">
        <v>200</v>
      </c>
      <c r="D91" s="259">
        <v>36025</v>
      </c>
      <c r="E91" s="259">
        <v>34229.76</v>
      </c>
      <c r="F91" s="256">
        <f t="shared" si="2"/>
        <v>95.01668285912561</v>
      </c>
      <c r="G91" s="259">
        <v>34229.76</v>
      </c>
      <c r="H91" s="259">
        <v>34229.76</v>
      </c>
      <c r="I91" s="259">
        <v>30226.97</v>
      </c>
      <c r="J91" s="259">
        <v>4002.79</v>
      </c>
      <c r="K91" s="259"/>
      <c r="L91" s="259"/>
      <c r="M91" s="259"/>
      <c r="N91" s="259"/>
      <c r="O91" s="259"/>
      <c r="P91" s="259"/>
      <c r="Q91" s="259"/>
      <c r="R91" s="259"/>
      <c r="S91" s="259"/>
    </row>
    <row r="92" spans="1:19" s="74" customFormat="1" ht="24">
      <c r="A92" s="75"/>
      <c r="B92" s="75">
        <f>'[1]zał. nr 2'!$B$75</f>
        <v>90015</v>
      </c>
      <c r="C92" s="76" t="str">
        <f>'[1]zał. nr 2'!$C$75</f>
        <v>Oświetlenie ulic, placów i dróg</v>
      </c>
      <c r="D92" s="259">
        <v>385476.74</v>
      </c>
      <c r="E92" s="259">
        <v>385140.38</v>
      </c>
      <c r="F92" s="256">
        <f t="shared" si="2"/>
        <v>99.91274181679549</v>
      </c>
      <c r="G92" s="259">
        <v>385140.38</v>
      </c>
      <c r="H92" s="259">
        <v>385140.38</v>
      </c>
      <c r="I92" s="259"/>
      <c r="J92" s="259">
        <v>385140.38</v>
      </c>
      <c r="K92" s="259"/>
      <c r="L92" s="259"/>
      <c r="M92" s="259"/>
      <c r="N92" s="259"/>
      <c r="O92" s="259"/>
      <c r="P92" s="259"/>
      <c r="Q92" s="259"/>
      <c r="R92" s="259"/>
      <c r="S92" s="259"/>
    </row>
    <row r="93" spans="1:19" s="74" customFormat="1" ht="72">
      <c r="A93" s="75"/>
      <c r="B93" s="75">
        <v>90019</v>
      </c>
      <c r="C93" s="76" t="s">
        <v>201</v>
      </c>
      <c r="D93" s="259">
        <v>21543.25</v>
      </c>
      <c r="E93" s="259">
        <v>19968.71</v>
      </c>
      <c r="F93" s="256">
        <f t="shared" si="2"/>
        <v>92.69126060366936</v>
      </c>
      <c r="G93" s="259">
        <v>19968.71</v>
      </c>
      <c r="H93" s="259">
        <v>19968.71</v>
      </c>
      <c r="I93" s="259"/>
      <c r="J93" s="259">
        <v>19968.71</v>
      </c>
      <c r="K93" s="259"/>
      <c r="L93" s="259"/>
      <c r="M93" s="259"/>
      <c r="N93" s="259"/>
      <c r="O93" s="259"/>
      <c r="P93" s="259"/>
      <c r="Q93" s="259"/>
      <c r="R93" s="259"/>
      <c r="S93" s="259"/>
    </row>
    <row r="94" spans="1:19" s="74" customFormat="1" ht="60">
      <c r="A94" s="75"/>
      <c r="B94" s="75">
        <v>90025</v>
      </c>
      <c r="C94" s="76" t="s">
        <v>167</v>
      </c>
      <c r="D94" s="259">
        <v>33600</v>
      </c>
      <c r="E94" s="259">
        <v>32846</v>
      </c>
      <c r="F94" s="256">
        <f t="shared" si="2"/>
        <v>97.75595238095238</v>
      </c>
      <c r="G94" s="259">
        <v>32846</v>
      </c>
      <c r="H94" s="259">
        <v>32846</v>
      </c>
      <c r="I94" s="259"/>
      <c r="J94" s="259">
        <v>32846</v>
      </c>
      <c r="K94" s="259"/>
      <c r="L94" s="259"/>
      <c r="M94" s="259"/>
      <c r="N94" s="259"/>
      <c r="O94" s="259"/>
      <c r="P94" s="259"/>
      <c r="Q94" s="259"/>
      <c r="R94" s="259"/>
      <c r="S94" s="259"/>
    </row>
    <row r="95" spans="1:19" s="74" customFormat="1" ht="48">
      <c r="A95" s="75"/>
      <c r="B95" s="75">
        <v>90026</v>
      </c>
      <c r="C95" s="76" t="s">
        <v>222</v>
      </c>
      <c r="D95" s="259">
        <v>1500</v>
      </c>
      <c r="E95" s="259">
        <v>122.62</v>
      </c>
      <c r="F95" s="256">
        <f t="shared" si="2"/>
        <v>8.174666666666667</v>
      </c>
      <c r="G95" s="259">
        <v>122.62</v>
      </c>
      <c r="H95" s="259">
        <v>122.62</v>
      </c>
      <c r="I95" s="259"/>
      <c r="J95" s="259">
        <v>122.62</v>
      </c>
      <c r="K95" s="259"/>
      <c r="L95" s="259"/>
      <c r="M95" s="259"/>
      <c r="N95" s="259"/>
      <c r="O95" s="259"/>
      <c r="P95" s="259"/>
      <c r="Q95" s="259"/>
      <c r="R95" s="259"/>
      <c r="S95" s="259"/>
    </row>
    <row r="96" spans="1:19" ht="12">
      <c r="A96" s="75"/>
      <c r="B96" s="75">
        <f>'[1]zał. nr 2'!$B$76</f>
        <v>90095</v>
      </c>
      <c r="C96" s="76" t="str">
        <f>'[1]zał. nr 2'!$C$76</f>
        <v>Pozostała działalność</v>
      </c>
      <c r="D96" s="259">
        <v>158315.6</v>
      </c>
      <c r="E96" s="259">
        <v>139357.79</v>
      </c>
      <c r="F96" s="256">
        <f t="shared" si="2"/>
        <v>88.02530514996627</v>
      </c>
      <c r="G96" s="259">
        <v>131926.19</v>
      </c>
      <c r="H96" s="259">
        <v>123951.83</v>
      </c>
      <c r="I96" s="259"/>
      <c r="J96" s="259">
        <v>123951.83</v>
      </c>
      <c r="K96" s="259">
        <v>7974.36</v>
      </c>
      <c r="L96" s="259"/>
      <c r="M96" s="259"/>
      <c r="N96" s="259"/>
      <c r="O96" s="259"/>
      <c r="P96" s="259">
        <v>7431.6</v>
      </c>
      <c r="Q96" s="259">
        <v>7431.6</v>
      </c>
      <c r="R96" s="259"/>
      <c r="S96" s="259"/>
    </row>
    <row r="97" spans="1:19" ht="36">
      <c r="A97" s="72">
        <f>'[1]zał. nr 2'!$A$77</f>
        <v>921</v>
      </c>
      <c r="B97" s="72"/>
      <c r="C97" s="73" t="str">
        <f>'[1]zał. nr 2'!$C$77</f>
        <v>Kultura i ochrona dziedzictwa narodowego</v>
      </c>
      <c r="D97" s="255">
        <f>SUM(D98:D101)</f>
        <v>382395.77</v>
      </c>
      <c r="E97" s="255">
        <f>SUM(E98:E101)</f>
        <v>381193.96</v>
      </c>
      <c r="F97" s="256">
        <f t="shared" si="2"/>
        <v>99.68571566573553</v>
      </c>
      <c r="G97" s="256">
        <f>SUM(G98:G101)</f>
        <v>253249.36</v>
      </c>
      <c r="H97" s="255">
        <f>SUM(H98:H101)</f>
        <v>64453.34</v>
      </c>
      <c r="I97" s="255">
        <f>SUM(I98:I101)</f>
        <v>2786</v>
      </c>
      <c r="J97" s="255">
        <f>SUM(J98:J101)</f>
        <v>61667.34</v>
      </c>
      <c r="K97" s="255">
        <f>SUM(K98:K101)</f>
        <v>188796.02000000002</v>
      </c>
      <c r="L97" s="255"/>
      <c r="M97" s="255">
        <f>SUM(M99:M101)</f>
        <v>0</v>
      </c>
      <c r="N97" s="255"/>
      <c r="O97" s="255"/>
      <c r="P97" s="255">
        <f>SUM(P98:P101)</f>
        <v>127944.6</v>
      </c>
      <c r="Q97" s="255">
        <f>SUM(Q98:Q101)</f>
        <v>127944.6</v>
      </c>
      <c r="R97" s="255"/>
      <c r="S97" s="255"/>
    </row>
    <row r="98" spans="1:19" ht="24">
      <c r="A98" s="75"/>
      <c r="B98" s="75">
        <v>92105</v>
      </c>
      <c r="C98" s="76" t="s">
        <v>202</v>
      </c>
      <c r="D98" s="259">
        <v>15102.6</v>
      </c>
      <c r="E98" s="259">
        <v>15101.64</v>
      </c>
      <c r="F98" s="256">
        <f t="shared" si="2"/>
        <v>99.99364347860633</v>
      </c>
      <c r="G98" s="210">
        <v>15101.64</v>
      </c>
      <c r="H98" s="259">
        <v>15101.64</v>
      </c>
      <c r="I98" s="259">
        <v>2786</v>
      </c>
      <c r="J98" s="259">
        <v>12315.64</v>
      </c>
      <c r="K98" s="259"/>
      <c r="L98" s="259"/>
      <c r="M98" s="259"/>
      <c r="N98" s="259"/>
      <c r="O98" s="259"/>
      <c r="P98" s="259"/>
      <c r="Q98" s="259"/>
      <c r="R98" s="259"/>
      <c r="S98" s="259"/>
    </row>
    <row r="99" spans="1:19" ht="24">
      <c r="A99" s="75"/>
      <c r="B99" s="75">
        <f>'[1]zał. nr 2'!$B$78</f>
        <v>92109</v>
      </c>
      <c r="C99" s="76" t="str">
        <f>'[1]zał. nr 2'!$C$78</f>
        <v>Domy i ośrodki kultury, świetlice i kluby</v>
      </c>
      <c r="D99" s="259">
        <v>246493.17</v>
      </c>
      <c r="E99" s="259">
        <v>245296.3</v>
      </c>
      <c r="F99" s="256">
        <f t="shared" si="2"/>
        <v>99.51444090722676</v>
      </c>
      <c r="G99" s="259">
        <v>117351.7</v>
      </c>
      <c r="H99" s="259">
        <v>49351.7</v>
      </c>
      <c r="I99" s="259"/>
      <c r="J99" s="259">
        <v>49351.7</v>
      </c>
      <c r="K99" s="259">
        <v>68000</v>
      </c>
      <c r="L99" s="259"/>
      <c r="M99" s="259"/>
      <c r="N99" s="259"/>
      <c r="O99" s="259"/>
      <c r="P99" s="259">
        <v>127944.6</v>
      </c>
      <c r="Q99" s="259">
        <v>127944.6</v>
      </c>
      <c r="R99" s="259"/>
      <c r="S99" s="259"/>
    </row>
    <row r="100" spans="1:19" s="74" customFormat="1" ht="12">
      <c r="A100" s="75"/>
      <c r="B100" s="75">
        <f>'[1]zał. nr 2'!$B$79</f>
        <v>92116</v>
      </c>
      <c r="C100" s="76" t="str">
        <f>'[1]zał. nr 2'!$C$79</f>
        <v>Biblioteki</v>
      </c>
      <c r="D100" s="259">
        <v>110800</v>
      </c>
      <c r="E100" s="259">
        <v>110796.02</v>
      </c>
      <c r="F100" s="256">
        <f t="shared" si="2"/>
        <v>99.99640794223826</v>
      </c>
      <c r="G100" s="259">
        <v>110796.02</v>
      </c>
      <c r="H100" s="259"/>
      <c r="I100" s="259"/>
      <c r="J100" s="259"/>
      <c r="K100" s="259">
        <v>110796.02</v>
      </c>
      <c r="L100" s="259"/>
      <c r="M100" s="259"/>
      <c r="N100" s="259"/>
      <c r="O100" s="259"/>
      <c r="P100" s="259"/>
      <c r="Q100" s="259"/>
      <c r="R100" s="259"/>
      <c r="S100" s="259"/>
    </row>
    <row r="101" spans="1:19" s="74" customFormat="1" ht="24">
      <c r="A101" s="75"/>
      <c r="B101" s="75">
        <v>92120</v>
      </c>
      <c r="C101" s="76" t="s">
        <v>161</v>
      </c>
      <c r="D101" s="259">
        <v>10000</v>
      </c>
      <c r="E101" s="259">
        <v>10000</v>
      </c>
      <c r="F101" s="256">
        <f t="shared" si="2"/>
        <v>100</v>
      </c>
      <c r="G101" s="259">
        <v>10000</v>
      </c>
      <c r="H101" s="259"/>
      <c r="I101" s="259"/>
      <c r="J101" s="259"/>
      <c r="K101" s="259">
        <v>10000</v>
      </c>
      <c r="L101" s="259"/>
      <c r="M101" s="259"/>
      <c r="N101" s="259"/>
      <c r="O101" s="259"/>
      <c r="P101" s="259"/>
      <c r="Q101" s="259"/>
      <c r="R101" s="259"/>
      <c r="S101" s="259"/>
    </row>
    <row r="102" spans="1:19" ht="12">
      <c r="A102" s="72">
        <f>'[1]zał. nr 2'!$A$81</f>
        <v>926</v>
      </c>
      <c r="B102" s="72"/>
      <c r="C102" s="73" t="s">
        <v>89</v>
      </c>
      <c r="D102" s="255">
        <f>SUM(D103:D104)</f>
        <v>645120.5</v>
      </c>
      <c r="E102" s="255">
        <f>SUM(E103:E104)</f>
        <v>638908.88</v>
      </c>
      <c r="F102" s="256">
        <f t="shared" si="2"/>
        <v>99.03713802305151</v>
      </c>
      <c r="G102" s="256">
        <f>SUM(G103:G104)</f>
        <v>156984.53</v>
      </c>
      <c r="H102" s="255">
        <f>SUM(H103:H104)</f>
        <v>55484.53</v>
      </c>
      <c r="I102" s="255">
        <f>SUM(I103:I104)</f>
        <v>19777.56</v>
      </c>
      <c r="J102" s="255">
        <f>SUM(J103:J104)</f>
        <v>35706.97</v>
      </c>
      <c r="K102" s="255">
        <f>SUM(K103:K104)</f>
        <v>101500</v>
      </c>
      <c r="L102" s="255"/>
      <c r="M102" s="255"/>
      <c r="N102" s="255"/>
      <c r="O102" s="255"/>
      <c r="P102" s="255">
        <f>SUM(P103:P104)</f>
        <v>481924.35</v>
      </c>
      <c r="Q102" s="255">
        <f>SUM(Q103:Q104)</f>
        <v>481924.35</v>
      </c>
      <c r="R102" s="255"/>
      <c r="S102" s="255"/>
    </row>
    <row r="103" spans="1:19" ht="24.75" customHeight="1">
      <c r="A103" s="75"/>
      <c r="B103" s="75">
        <f>'[1]zał. nr 2'!$B$82</f>
        <v>92601</v>
      </c>
      <c r="C103" s="76" t="str">
        <f>'[1]zał. nr 2'!$C$82</f>
        <v>Obiekty sportowe</v>
      </c>
      <c r="D103" s="259">
        <v>543620.5</v>
      </c>
      <c r="E103" s="259">
        <v>537408.88</v>
      </c>
      <c r="F103" s="256">
        <f t="shared" si="2"/>
        <v>98.85736097148654</v>
      </c>
      <c r="G103" s="259">
        <v>55484.53</v>
      </c>
      <c r="H103" s="259">
        <v>55484.53</v>
      </c>
      <c r="I103" s="259">
        <v>19777.56</v>
      </c>
      <c r="J103" s="259">
        <v>35706.97</v>
      </c>
      <c r="K103" s="259"/>
      <c r="L103" s="259"/>
      <c r="M103" s="259"/>
      <c r="N103" s="259"/>
      <c r="O103" s="259"/>
      <c r="P103" s="259">
        <v>481924.35</v>
      </c>
      <c r="Q103" s="259">
        <v>481924.35</v>
      </c>
      <c r="R103" s="259"/>
      <c r="S103" s="259"/>
    </row>
    <row r="104" spans="1:19" ht="24">
      <c r="A104" s="75"/>
      <c r="B104" s="75">
        <f>'[1]zał. nr 2'!$B$83</f>
        <v>92605</v>
      </c>
      <c r="C104" s="76" t="str">
        <f>'[1]zał. nr 2'!$C$83</f>
        <v>Zadania z zakresu kultury fizycznej</v>
      </c>
      <c r="D104" s="259">
        <v>101500</v>
      </c>
      <c r="E104" s="259">
        <v>101500</v>
      </c>
      <c r="F104" s="256">
        <f t="shared" si="2"/>
        <v>100</v>
      </c>
      <c r="G104" s="259">
        <v>101500</v>
      </c>
      <c r="H104" s="259"/>
      <c r="I104" s="259"/>
      <c r="J104" s="259"/>
      <c r="K104" s="259">
        <v>101500</v>
      </c>
      <c r="L104" s="259"/>
      <c r="M104" s="259"/>
      <c r="N104" s="259"/>
      <c r="O104" s="259"/>
      <c r="P104" s="259"/>
      <c r="Q104" s="259"/>
      <c r="R104" s="259"/>
      <c r="S104" s="259"/>
    </row>
    <row r="105" spans="1:19" ht="12">
      <c r="A105" s="343" t="s">
        <v>60</v>
      </c>
      <c r="B105" s="344"/>
      <c r="C105" s="345"/>
      <c r="D105" s="255">
        <f>SUM(D10+D15+D17+D19+D26+D28+D31+D34+D40+D42+D46+D48+D50+D60+D64+D75+D77+D80+D88+D97+D102)</f>
        <v>27427037.980000004</v>
      </c>
      <c r="E105" s="257">
        <f>SUM(E10+E15+E17+E19+E26+E28+E31+E34+E40+E42+E46+E50+E60+E64+E75+E77+E80+E88+E97+E102)</f>
        <v>26287891.27</v>
      </c>
      <c r="F105" s="256">
        <f t="shared" si="2"/>
        <v>95.84662875068508</v>
      </c>
      <c r="G105" s="256">
        <f>SUM(G10+G15+G19+G26+G28+G31+G34+G40+G42+G46+G48+G50+G60+G64+G75+G77+G80+G88+G97+G102+G18)</f>
        <v>21837188.51</v>
      </c>
      <c r="H105" s="255">
        <f>SUM(H10+H15+H17+H19+H26+H28+H31+H34+H40+H42+H50+H60+H64+H75+H80+H88+H97+H102)</f>
        <v>13674909.189999998</v>
      </c>
      <c r="I105" s="255">
        <f>SUM(I10+I17+I15+I19+I26+I28+I31+I34+I40+I42+I46+I50+I60+I64+I75+I77+I80+I88+I97+I102)</f>
        <v>7163174.240000001</v>
      </c>
      <c r="J105" s="255">
        <f>SUM(J10+J15+J17+J19+J26+J28+J31+J34+J40+J42+J46+J48+J50+J60+J64+J75+J77+J80+J88+J97+J102)</f>
        <v>6511734.95</v>
      </c>
      <c r="K105" s="255">
        <f>SUM(K10+K15+K17+K19+K26+K28+K31+K34+K40+K42+K46+K48+K50+K60+K64+K75+K77+K80+K88+K97+K102)</f>
        <v>300770.38</v>
      </c>
      <c r="L105" s="255">
        <f>SUM(L10+L15+L26+L28+L31+L34+L40+L42+L48+L50+L60+L64+L75+L77+L80+L88+L97+L102)</f>
        <v>7606377.920000002</v>
      </c>
      <c r="M105" s="255">
        <f>SUM(M10+M15+M17+M19+M26+M31+M34+M40+M42+M46+M48+M50+M60+M64+M77+M80+M88+M97+M102+M102)</f>
        <v>144193.22</v>
      </c>
      <c r="N105" s="255"/>
      <c r="O105" s="255">
        <f>SUM(O46)</f>
        <v>110937.8</v>
      </c>
      <c r="P105" s="255">
        <f>SUM(P10+P15+P17+P19+P26+P28+P31+P34+P42+P50+P60+P64+P88+P97+P102)</f>
        <v>4450702.760000001</v>
      </c>
      <c r="Q105" s="255">
        <f>SUM(Q10+Q15+Q17+Q19+Q26+Q28+Q31+Q34+Q42+Q50+Q60+Q64+Q88+Q97+Q102)</f>
        <v>4450702.760000001</v>
      </c>
      <c r="R105" s="255">
        <f>SUM(R10+R31+R34)</f>
        <v>753870.57</v>
      </c>
      <c r="S105" s="255"/>
    </row>
    <row r="106" ht="12">
      <c r="M106" s="62" t="s">
        <v>88</v>
      </c>
    </row>
    <row r="109" ht="12">
      <c r="H109" s="78"/>
    </row>
  </sheetData>
  <sheetProtection/>
  <mergeCells count="20">
    <mergeCell ref="P6:P8"/>
    <mergeCell ref="Q7:Q8"/>
    <mergeCell ref="Q6:S6"/>
    <mergeCell ref="A105:C105"/>
    <mergeCell ref="G6:G8"/>
    <mergeCell ref="B5:B8"/>
    <mergeCell ref="A5:A8"/>
    <mergeCell ref="H6:H8"/>
    <mergeCell ref="I6:J7"/>
    <mergeCell ref="K6:K8"/>
    <mergeCell ref="S7:S8"/>
    <mergeCell ref="G5:S5"/>
    <mergeCell ref="F5:F8"/>
    <mergeCell ref="E5:E8"/>
    <mergeCell ref="D5:D8"/>
    <mergeCell ref="C5:C8"/>
    <mergeCell ref="L6:L8"/>
    <mergeCell ref="M6:M8"/>
    <mergeCell ref="N6:N8"/>
    <mergeCell ref="O6:O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="96" zoomScaleNormal="96" zoomScalePageLayoutView="0" workbookViewId="0" topLeftCell="A4">
      <selection activeCell="K12" sqref="K12"/>
    </sheetView>
  </sheetViews>
  <sheetFormatPr defaultColWidth="9.140625" defaultRowHeight="12.75"/>
  <cols>
    <col min="1" max="1" width="8.7109375" style="12" customWidth="1"/>
    <col min="2" max="2" width="9.421875" style="12" customWidth="1"/>
    <col min="3" max="3" width="47.421875" style="7" customWidth="1"/>
    <col min="4" max="4" width="12.28125" style="107" customWidth="1"/>
    <col min="5" max="5" width="12.8515625" style="10" customWidth="1"/>
    <col min="6" max="6" width="10.57421875" style="10" customWidth="1"/>
    <col min="7" max="7" width="12.28125" style="0" customWidth="1"/>
    <col min="8" max="8" width="12.00390625" style="0" customWidth="1"/>
    <col min="9" max="9" width="10.421875" style="0" customWidth="1"/>
    <col min="10" max="10" width="12.421875" style="0" customWidth="1"/>
    <col min="11" max="11" width="12.57421875" style="0" customWidth="1"/>
  </cols>
  <sheetData>
    <row r="1" spans="1:8" ht="12.75">
      <c r="A1"/>
      <c r="B1"/>
      <c r="C1" s="12"/>
      <c r="D1" s="13" t="s">
        <v>76</v>
      </c>
      <c r="E1" s="7"/>
      <c r="G1" s="10"/>
      <c r="H1" s="10"/>
    </row>
    <row r="2" spans="1:9" ht="44.25" customHeight="1">
      <c r="A2"/>
      <c r="B2"/>
      <c r="C2" s="351" t="s">
        <v>278</v>
      </c>
      <c r="D2" s="351"/>
      <c r="E2" s="351"/>
      <c r="F2" s="351"/>
      <c r="G2" s="351"/>
      <c r="H2" s="351"/>
      <c r="I2" s="351"/>
    </row>
    <row r="3" spans="1:6" ht="12.75">
      <c r="A3"/>
      <c r="B3"/>
      <c r="C3"/>
      <c r="D3" s="13"/>
      <c r="E3"/>
      <c r="F3"/>
    </row>
    <row r="4" spans="1:6" ht="12.75">
      <c r="A4"/>
      <c r="B4"/>
      <c r="C4"/>
      <c r="D4" s="13"/>
      <c r="E4"/>
      <c r="F4"/>
    </row>
    <row r="5" spans="1:11" ht="12.75">
      <c r="A5" s="322" t="s">
        <v>0</v>
      </c>
      <c r="B5" s="322" t="s">
        <v>9</v>
      </c>
      <c r="C5" s="323" t="s">
        <v>25</v>
      </c>
      <c r="D5" s="352" t="s">
        <v>24</v>
      </c>
      <c r="E5" s="352"/>
      <c r="F5" s="352"/>
      <c r="G5" s="352" t="s">
        <v>45</v>
      </c>
      <c r="H5" s="352"/>
      <c r="I5" s="352"/>
      <c r="J5" s="350" t="s">
        <v>26</v>
      </c>
      <c r="K5" s="350"/>
    </row>
    <row r="6" spans="1:11" ht="25.5">
      <c r="A6" s="322"/>
      <c r="B6" s="322"/>
      <c r="C6" s="323"/>
      <c r="D6" s="106" t="s">
        <v>46</v>
      </c>
      <c r="E6" s="38" t="s">
        <v>39</v>
      </c>
      <c r="F6" s="38" t="s">
        <v>47</v>
      </c>
      <c r="G6" s="38" t="s">
        <v>46</v>
      </c>
      <c r="H6" s="38" t="s">
        <v>39</v>
      </c>
      <c r="I6" s="38" t="s">
        <v>47</v>
      </c>
      <c r="J6" s="34" t="s">
        <v>27</v>
      </c>
      <c r="K6" s="33" t="s">
        <v>28</v>
      </c>
    </row>
    <row r="7" spans="1:11" ht="12.75">
      <c r="A7" s="39">
        <v>1</v>
      </c>
      <c r="B7" s="39">
        <v>2</v>
      </c>
      <c r="C7" s="40">
        <v>3</v>
      </c>
      <c r="D7" s="111">
        <v>4</v>
      </c>
      <c r="E7" s="41">
        <v>5</v>
      </c>
      <c r="F7" s="41">
        <v>6</v>
      </c>
      <c r="G7" s="39">
        <v>7</v>
      </c>
      <c r="H7" s="42">
        <v>8</v>
      </c>
      <c r="I7" s="42">
        <v>9</v>
      </c>
      <c r="J7" s="42">
        <v>10</v>
      </c>
      <c r="K7" s="42">
        <v>11</v>
      </c>
    </row>
    <row r="8" spans="1:11" ht="38.25">
      <c r="A8" s="37" t="s">
        <v>7</v>
      </c>
      <c r="B8" s="37" t="s">
        <v>43</v>
      </c>
      <c r="C8" s="32" t="s">
        <v>48</v>
      </c>
      <c r="D8" s="81">
        <v>84801.7</v>
      </c>
      <c r="E8" s="81">
        <v>84801.7</v>
      </c>
      <c r="F8" s="81">
        <f>E8*100/D8</f>
        <v>100</v>
      </c>
      <c r="G8" s="81">
        <v>84801.7</v>
      </c>
      <c r="H8" s="81">
        <v>84801.7</v>
      </c>
      <c r="I8" s="81">
        <f>H8*100/G8</f>
        <v>100</v>
      </c>
      <c r="J8" s="81">
        <v>84801.7</v>
      </c>
      <c r="K8" s="84"/>
    </row>
    <row r="9" spans="1:11" ht="38.25">
      <c r="A9" s="37">
        <v>750</v>
      </c>
      <c r="B9" s="37">
        <v>75011</v>
      </c>
      <c r="C9" s="36" t="s">
        <v>29</v>
      </c>
      <c r="D9" s="83">
        <v>58439.79</v>
      </c>
      <c r="E9" s="83">
        <v>57590.89</v>
      </c>
      <c r="F9" s="81">
        <f aca="true" t="shared" si="0" ref="F9:F18">E9*100/D9</f>
        <v>98.54739382191482</v>
      </c>
      <c r="G9" s="83">
        <v>58439.79</v>
      </c>
      <c r="H9" s="83">
        <v>57590.89</v>
      </c>
      <c r="I9" s="81">
        <f>H9*100/G9</f>
        <v>98.54739382191482</v>
      </c>
      <c r="J9" s="83">
        <v>57590.89</v>
      </c>
      <c r="K9" s="85"/>
    </row>
    <row r="10" spans="1:11" ht="12.75">
      <c r="A10" s="43">
        <v>751</v>
      </c>
      <c r="B10" s="43">
        <v>75101</v>
      </c>
      <c r="C10" s="36" t="s">
        <v>30</v>
      </c>
      <c r="D10" s="81">
        <v>827</v>
      </c>
      <c r="E10" s="81">
        <v>827</v>
      </c>
      <c r="F10" s="81">
        <f t="shared" si="0"/>
        <v>100</v>
      </c>
      <c r="G10" s="81">
        <v>827</v>
      </c>
      <c r="H10" s="81">
        <v>827</v>
      </c>
      <c r="I10" s="81">
        <f aca="true" t="shared" si="1" ref="I10:I18">H10*100/G10</f>
        <v>100</v>
      </c>
      <c r="J10" s="81">
        <v>827</v>
      </c>
      <c r="K10" s="84"/>
    </row>
    <row r="11" spans="1:11" ht="25.5">
      <c r="A11" s="43">
        <v>801</v>
      </c>
      <c r="B11" s="43">
        <v>80153</v>
      </c>
      <c r="C11" s="36" t="s">
        <v>165</v>
      </c>
      <c r="D11" s="81">
        <v>22017.79</v>
      </c>
      <c r="E11" s="81">
        <v>21708.59</v>
      </c>
      <c r="F11" s="81">
        <f t="shared" si="0"/>
        <v>98.59568103792432</v>
      </c>
      <c r="G11" s="81">
        <v>22017.79</v>
      </c>
      <c r="H11" s="81">
        <v>21708.59</v>
      </c>
      <c r="I11" s="81">
        <f t="shared" si="1"/>
        <v>98.59568103792432</v>
      </c>
      <c r="J11" s="81">
        <v>21708.59</v>
      </c>
      <c r="K11" s="84"/>
    </row>
    <row r="12" spans="1:11" s="87" customFormat="1" ht="12.75">
      <c r="A12" s="37">
        <v>852</v>
      </c>
      <c r="B12" s="37">
        <v>85219</v>
      </c>
      <c r="C12" s="32" t="s">
        <v>91</v>
      </c>
      <c r="D12" s="82">
        <v>3046</v>
      </c>
      <c r="E12" s="82">
        <v>3045</v>
      </c>
      <c r="F12" s="81">
        <f t="shared" si="0"/>
        <v>99.96717005909389</v>
      </c>
      <c r="G12" s="82">
        <v>3046</v>
      </c>
      <c r="H12" s="82">
        <v>3045</v>
      </c>
      <c r="I12" s="81">
        <f t="shared" si="1"/>
        <v>99.96717005909389</v>
      </c>
      <c r="J12" s="82">
        <v>3045</v>
      </c>
      <c r="K12" s="88"/>
    </row>
    <row r="13" spans="1:11" s="87" customFormat="1" ht="12.75">
      <c r="A13" s="37">
        <v>852</v>
      </c>
      <c r="B13" s="37">
        <v>85295</v>
      </c>
      <c r="C13" s="226" t="s">
        <v>223</v>
      </c>
      <c r="D13" s="82">
        <v>443755</v>
      </c>
      <c r="E13" s="82">
        <v>442554.59</v>
      </c>
      <c r="F13" s="81">
        <f t="shared" si="0"/>
        <v>99.72948811844374</v>
      </c>
      <c r="G13" s="82">
        <v>443755</v>
      </c>
      <c r="H13" s="82">
        <v>442554.59</v>
      </c>
      <c r="I13" s="81">
        <f t="shared" si="1"/>
        <v>99.72948811844374</v>
      </c>
      <c r="J13" s="82">
        <v>442554.59</v>
      </c>
      <c r="K13" s="88"/>
    </row>
    <row r="14" spans="1:11" s="87" customFormat="1" ht="12.75">
      <c r="A14" s="37">
        <v>855</v>
      </c>
      <c r="B14" s="37">
        <v>85501</v>
      </c>
      <c r="C14" s="184" t="s">
        <v>148</v>
      </c>
      <c r="D14" s="82">
        <v>1573590.5</v>
      </c>
      <c r="E14" s="82">
        <v>1573590.5</v>
      </c>
      <c r="F14" s="81">
        <f t="shared" si="0"/>
        <v>100</v>
      </c>
      <c r="G14" s="82">
        <v>1573590.5</v>
      </c>
      <c r="H14" s="82">
        <v>1573590.5</v>
      </c>
      <c r="I14" s="81">
        <f t="shared" si="1"/>
        <v>100</v>
      </c>
      <c r="J14" s="82">
        <v>1573590.5</v>
      </c>
      <c r="K14" s="88"/>
    </row>
    <row r="15" spans="1:11" s="87" customFormat="1" ht="38.25">
      <c r="A15" s="37">
        <v>855</v>
      </c>
      <c r="B15" s="37">
        <v>85502</v>
      </c>
      <c r="C15" s="32" t="s">
        <v>67</v>
      </c>
      <c r="D15" s="82">
        <v>1552308</v>
      </c>
      <c r="E15" s="82">
        <v>1552250.98</v>
      </c>
      <c r="F15" s="81">
        <f t="shared" si="0"/>
        <v>99.99632675989558</v>
      </c>
      <c r="G15" s="82">
        <v>1552308</v>
      </c>
      <c r="H15" s="82">
        <v>1552250.98</v>
      </c>
      <c r="I15" s="81">
        <f t="shared" si="1"/>
        <v>99.99632675989558</v>
      </c>
      <c r="J15" s="82">
        <v>1552250.98</v>
      </c>
      <c r="K15" s="88"/>
    </row>
    <row r="16" spans="1:11" s="87" customFormat="1" ht="12.75">
      <c r="A16" s="37">
        <v>855</v>
      </c>
      <c r="B16" s="37">
        <v>85503</v>
      </c>
      <c r="C16" s="32" t="s">
        <v>126</v>
      </c>
      <c r="D16" s="82">
        <v>913</v>
      </c>
      <c r="E16" s="82">
        <v>877.54</v>
      </c>
      <c r="F16" s="81">
        <f t="shared" si="0"/>
        <v>96.11610076670317</v>
      </c>
      <c r="G16" s="82">
        <v>913</v>
      </c>
      <c r="H16" s="82">
        <v>877.54</v>
      </c>
      <c r="I16" s="81">
        <f t="shared" si="1"/>
        <v>96.11610076670317</v>
      </c>
      <c r="J16" s="82">
        <v>877.54</v>
      </c>
      <c r="K16" s="88"/>
    </row>
    <row r="17" spans="1:11" s="87" customFormat="1" ht="24">
      <c r="A17" s="37">
        <v>855</v>
      </c>
      <c r="B17" s="37">
        <v>85513</v>
      </c>
      <c r="C17" s="76" t="s">
        <v>166</v>
      </c>
      <c r="D17" s="82">
        <v>12492</v>
      </c>
      <c r="E17" s="82">
        <v>11964.06</v>
      </c>
      <c r="F17" s="81">
        <f t="shared" si="0"/>
        <v>95.77377521613833</v>
      </c>
      <c r="G17" s="82">
        <v>12492</v>
      </c>
      <c r="H17" s="82">
        <v>11964.06</v>
      </c>
      <c r="I17" s="81">
        <f t="shared" si="1"/>
        <v>95.77377521613833</v>
      </c>
      <c r="J17" s="82">
        <v>11964.06</v>
      </c>
      <c r="K17" s="88"/>
    </row>
    <row r="18" spans="1:11" ht="12.75">
      <c r="A18" s="37"/>
      <c r="B18" s="37"/>
      <c r="C18" s="115" t="s">
        <v>1</v>
      </c>
      <c r="D18" s="112">
        <f>SUM(D8:D17)</f>
        <v>3752190.7800000003</v>
      </c>
      <c r="E18" s="112">
        <f>SUM(E8:E17)</f>
        <v>3749210.85</v>
      </c>
      <c r="F18" s="180">
        <f t="shared" si="0"/>
        <v>99.92058159686646</v>
      </c>
      <c r="G18" s="112">
        <f>SUM(G8:G17)</f>
        <v>3752190.7800000003</v>
      </c>
      <c r="H18" s="113">
        <f>SUM(H8:H17)</f>
        <v>3749210.85</v>
      </c>
      <c r="I18" s="180">
        <f t="shared" si="1"/>
        <v>99.92058159686646</v>
      </c>
      <c r="J18" s="113">
        <f>SUM(J8:J17)</f>
        <v>3749210.85</v>
      </c>
      <c r="K18" s="114"/>
    </row>
    <row r="19" spans="1:6" ht="12.75">
      <c r="A19"/>
      <c r="B19"/>
      <c r="C19"/>
      <c r="D19" s="13"/>
      <c r="E19"/>
      <c r="F19"/>
    </row>
  </sheetData>
  <sheetProtection/>
  <mergeCells count="7">
    <mergeCell ref="J5:K5"/>
    <mergeCell ref="C2:I2"/>
    <mergeCell ref="A5:A6"/>
    <mergeCell ref="B5:B6"/>
    <mergeCell ref="C5:C6"/>
    <mergeCell ref="D5:F5"/>
    <mergeCell ref="G5:I5"/>
  </mergeCells>
  <printOptions/>
  <pageMargins left="0.75" right="0.75" top="1" bottom="1" header="0.5118055555555555" footer="0.511805555555555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"/>
  <sheetViews>
    <sheetView zoomScale="96" zoomScaleNormal="96" zoomScalePageLayoutView="0" workbookViewId="0" topLeftCell="A1">
      <selection activeCell="I3" sqref="I3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6.140625" style="0" customWidth="1"/>
    <col min="4" max="4" width="37.00390625" style="0" customWidth="1"/>
    <col min="5" max="5" width="11.57421875" style="13" customWidth="1"/>
    <col min="6" max="6" width="11.57421875" style="0" customWidth="1"/>
    <col min="7" max="7" width="7.8515625" style="158" customWidth="1"/>
  </cols>
  <sheetData>
    <row r="2" ht="24" customHeight="1">
      <c r="E2" s="13" t="s">
        <v>78</v>
      </c>
    </row>
    <row r="3" spans="1:5" ht="51.75" customHeight="1">
      <c r="A3" s="356" t="s">
        <v>283</v>
      </c>
      <c r="B3" s="356"/>
      <c r="C3" s="356"/>
      <c r="D3" s="356"/>
      <c r="E3" s="356"/>
    </row>
    <row r="4" spans="4:5" ht="19.5" customHeight="1">
      <c r="D4" s="9"/>
      <c r="E4" s="14"/>
    </row>
    <row r="5" spans="1:7" ht="19.5" customHeight="1">
      <c r="A5" s="357" t="s">
        <v>31</v>
      </c>
      <c r="B5" s="357" t="s">
        <v>0</v>
      </c>
      <c r="C5" s="357" t="s">
        <v>9</v>
      </c>
      <c r="D5" s="358" t="s">
        <v>32</v>
      </c>
      <c r="E5" s="359" t="s">
        <v>46</v>
      </c>
      <c r="F5" s="353" t="s">
        <v>39</v>
      </c>
      <c r="G5" s="354" t="s">
        <v>73</v>
      </c>
    </row>
    <row r="6" spans="1:7" ht="19.5" customHeight="1">
      <c r="A6" s="357"/>
      <c r="B6" s="357"/>
      <c r="C6" s="357"/>
      <c r="D6" s="358"/>
      <c r="E6" s="359"/>
      <c r="F6" s="353"/>
      <c r="G6" s="354"/>
    </row>
    <row r="7" spans="1:7" ht="19.5" customHeight="1">
      <c r="A7" s="357"/>
      <c r="B7" s="357"/>
      <c r="C7" s="357"/>
      <c r="D7" s="358"/>
      <c r="E7" s="359"/>
      <c r="F7" s="353"/>
      <c r="G7" s="354"/>
    </row>
    <row r="8" spans="1:7" s="193" customFormat="1" ht="11.25">
      <c r="A8" s="190">
        <v>1</v>
      </c>
      <c r="B8" s="190">
        <v>2</v>
      </c>
      <c r="C8" s="190">
        <v>3</v>
      </c>
      <c r="D8" s="190">
        <v>4</v>
      </c>
      <c r="E8" s="189">
        <v>5</v>
      </c>
      <c r="F8" s="191">
        <v>6</v>
      </c>
      <c r="G8" s="192">
        <v>7</v>
      </c>
    </row>
    <row r="9" spans="1:7" s="8" customFormat="1" ht="30" customHeight="1">
      <c r="A9" s="95">
        <v>1</v>
      </c>
      <c r="B9" s="95">
        <v>921</v>
      </c>
      <c r="C9" s="95"/>
      <c r="D9" s="35" t="s">
        <v>15</v>
      </c>
      <c r="E9" s="98">
        <f>SUM(E10:E11)</f>
        <v>178800</v>
      </c>
      <c r="F9" s="92">
        <f>SUM(F10:F11)</f>
        <v>178796.02000000002</v>
      </c>
      <c r="G9" s="99">
        <f>F9*100/E9</f>
        <v>99.997774049217</v>
      </c>
    </row>
    <row r="10" spans="1:7" ht="30" customHeight="1">
      <c r="A10" s="96"/>
      <c r="B10" s="96"/>
      <c r="C10" s="96">
        <v>92109</v>
      </c>
      <c r="D10" s="36" t="s">
        <v>33</v>
      </c>
      <c r="E10" s="97">
        <v>68000</v>
      </c>
      <c r="F10" s="97">
        <v>68000</v>
      </c>
      <c r="G10" s="214">
        <f>F10*100/E10</f>
        <v>100</v>
      </c>
    </row>
    <row r="11" spans="1:7" ht="30" customHeight="1">
      <c r="A11" s="96"/>
      <c r="B11" s="96"/>
      <c r="C11" s="96">
        <v>92116</v>
      </c>
      <c r="D11" s="36" t="s">
        <v>34</v>
      </c>
      <c r="E11" s="97">
        <v>110800</v>
      </c>
      <c r="F11" s="97">
        <v>110796.02</v>
      </c>
      <c r="G11" s="214">
        <f>F11*100/E11</f>
        <v>99.99640794223826</v>
      </c>
    </row>
    <row r="12" spans="1:7" s="9" customFormat="1" ht="30" customHeight="1">
      <c r="A12" s="355" t="s">
        <v>1</v>
      </c>
      <c r="B12" s="355"/>
      <c r="C12" s="355"/>
      <c r="D12" s="355"/>
      <c r="E12" s="181">
        <f>SUM(E9)</f>
        <v>178800</v>
      </c>
      <c r="F12" s="180">
        <f>SUM(F9)</f>
        <v>178796.02000000002</v>
      </c>
      <c r="G12" s="179">
        <f>F12*100/E12</f>
        <v>99.997774049217</v>
      </c>
    </row>
    <row r="14" ht="12.75">
      <c r="A14" s="11"/>
    </row>
  </sheetData>
  <sheetProtection/>
  <mergeCells count="9">
    <mergeCell ref="F5:F7"/>
    <mergeCell ref="G5:G7"/>
    <mergeCell ref="A12:D12"/>
    <mergeCell ref="A3:E3"/>
    <mergeCell ref="A5:A7"/>
    <mergeCell ref="B5:B7"/>
    <mergeCell ref="C5:C7"/>
    <mergeCell ref="D5:D7"/>
    <mergeCell ref="E5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="96" zoomScaleNormal="96" zoomScalePageLayoutView="0" workbookViewId="0" topLeftCell="A1">
      <selection activeCell="D21" sqref="D21"/>
    </sheetView>
  </sheetViews>
  <sheetFormatPr defaultColWidth="9.140625" defaultRowHeight="12.75"/>
  <cols>
    <col min="1" max="1" width="5.57421875" style="16" customWidth="1"/>
    <col min="2" max="2" width="6.8515625" style="12" customWidth="1"/>
    <col min="3" max="3" width="7.7109375" style="12" customWidth="1"/>
    <col min="4" max="4" width="52.00390625" style="7" customWidth="1"/>
    <col min="5" max="5" width="15.7109375" style="107" customWidth="1"/>
    <col min="6" max="6" width="14.7109375" style="10" customWidth="1"/>
    <col min="7" max="7" width="15.7109375" style="10" customWidth="1"/>
    <col min="8" max="16384" width="9.140625" style="9" customWidth="1"/>
  </cols>
  <sheetData>
    <row r="1" ht="12.75">
      <c r="E1" s="107" t="s">
        <v>79</v>
      </c>
    </row>
    <row r="2" ht="12.75">
      <c r="E2" s="107" t="s">
        <v>289</v>
      </c>
    </row>
    <row r="4" spans="1:7" s="185" customFormat="1" ht="18">
      <c r="A4" s="364" t="s">
        <v>265</v>
      </c>
      <c r="B4" s="364"/>
      <c r="C4" s="364"/>
      <c r="D4" s="364"/>
      <c r="E4" s="364"/>
      <c r="F4" s="364"/>
      <c r="G4" s="364"/>
    </row>
    <row r="5" spans="1:7" ht="10.5" customHeight="1">
      <c r="A5" s="17"/>
      <c r="B5" s="18"/>
      <c r="C5" s="18"/>
      <c r="D5" s="18"/>
      <c r="E5" s="160"/>
      <c r="F5" s="19"/>
      <c r="G5" s="19"/>
    </row>
    <row r="6" spans="1:7" s="20" customFormat="1" ht="19.5" customHeight="1">
      <c r="A6" s="365" t="s">
        <v>31</v>
      </c>
      <c r="B6" s="357" t="s">
        <v>0</v>
      </c>
      <c r="C6" s="357" t="s">
        <v>35</v>
      </c>
      <c r="D6" s="358" t="s">
        <v>36</v>
      </c>
      <c r="E6" s="359" t="s">
        <v>38</v>
      </c>
      <c r="F6" s="186"/>
      <c r="G6" s="186"/>
    </row>
    <row r="7" spans="1:7" s="20" customFormat="1" ht="19.5" customHeight="1">
      <c r="A7" s="365"/>
      <c r="B7" s="357"/>
      <c r="C7" s="357"/>
      <c r="D7" s="358"/>
      <c r="E7" s="359"/>
      <c r="F7" s="361" t="s">
        <v>39</v>
      </c>
      <c r="G7" s="361" t="s">
        <v>74</v>
      </c>
    </row>
    <row r="8" spans="1:7" s="20" customFormat="1" ht="29.25" customHeight="1">
      <c r="A8" s="365"/>
      <c r="B8" s="357"/>
      <c r="C8" s="357"/>
      <c r="D8" s="358"/>
      <c r="E8" s="359"/>
      <c r="F8" s="361"/>
      <c r="G8" s="363"/>
    </row>
    <row r="9" spans="1:7" s="20" customFormat="1" ht="19.5" customHeight="1">
      <c r="A9" s="365"/>
      <c r="B9" s="357"/>
      <c r="C9" s="357"/>
      <c r="D9" s="358"/>
      <c r="E9" s="359"/>
      <c r="F9" s="361"/>
      <c r="G9" s="187"/>
    </row>
    <row r="10" spans="1:7" s="20" customFormat="1" ht="19.5" customHeight="1">
      <c r="A10" s="365"/>
      <c r="B10" s="357"/>
      <c r="C10" s="357"/>
      <c r="D10" s="358"/>
      <c r="E10" s="359"/>
      <c r="F10" s="362"/>
      <c r="G10" s="188"/>
    </row>
    <row r="11" spans="1:7" s="16" customFormat="1" ht="12.75">
      <c r="A11" s="182">
        <v>1</v>
      </c>
      <c r="B11" s="182">
        <v>2</v>
      </c>
      <c r="C11" s="182">
        <v>3</v>
      </c>
      <c r="D11" s="194">
        <v>5</v>
      </c>
      <c r="E11" s="182">
        <v>6</v>
      </c>
      <c r="F11" s="195">
        <v>7</v>
      </c>
      <c r="G11" s="195">
        <v>8</v>
      </c>
    </row>
    <row r="12" spans="1:7" ht="19.5" customHeight="1">
      <c r="A12" s="157">
        <v>1</v>
      </c>
      <c r="B12" s="43" t="s">
        <v>7</v>
      </c>
      <c r="C12" s="43" t="s">
        <v>216</v>
      </c>
      <c r="D12" s="32" t="s">
        <v>255</v>
      </c>
      <c r="E12" s="81">
        <v>63100</v>
      </c>
      <c r="F12" s="159">
        <v>63096.4</v>
      </c>
      <c r="G12" s="81">
        <f>F12*100/E12</f>
        <v>99.99429477020603</v>
      </c>
    </row>
    <row r="13" spans="1:7" ht="27.75" customHeight="1">
      <c r="A13" s="157">
        <v>2</v>
      </c>
      <c r="B13" s="43" t="s">
        <v>7</v>
      </c>
      <c r="C13" s="43" t="s">
        <v>217</v>
      </c>
      <c r="D13" s="32" t="s">
        <v>253</v>
      </c>
      <c r="E13" s="81">
        <v>49500</v>
      </c>
      <c r="F13" s="159">
        <v>42054.23</v>
      </c>
      <c r="G13" s="81">
        <f aca="true" t="shared" si="0" ref="G13:G28">F13*100/E13</f>
        <v>84.9580404040404</v>
      </c>
    </row>
    <row r="14" spans="1:7" ht="20.25" customHeight="1">
      <c r="A14" s="157">
        <v>3</v>
      </c>
      <c r="B14" s="43" t="s">
        <v>7</v>
      </c>
      <c r="C14" s="43" t="s">
        <v>217</v>
      </c>
      <c r="D14" s="32" t="s">
        <v>254</v>
      </c>
      <c r="E14" s="81">
        <v>23553</v>
      </c>
      <c r="F14" s="159">
        <v>23544.61</v>
      </c>
      <c r="G14" s="81">
        <f t="shared" si="0"/>
        <v>99.96437821084363</v>
      </c>
    </row>
    <row r="15" spans="1:7" ht="31.5" customHeight="1">
      <c r="A15" s="157">
        <v>5</v>
      </c>
      <c r="B15" s="43">
        <v>600</v>
      </c>
      <c r="C15" s="43">
        <v>60016</v>
      </c>
      <c r="D15" s="32" t="s">
        <v>256</v>
      </c>
      <c r="E15" s="81">
        <v>217186</v>
      </c>
      <c r="F15" s="159">
        <v>217185.51</v>
      </c>
      <c r="G15" s="81">
        <f t="shared" si="0"/>
        <v>99.99977438693102</v>
      </c>
    </row>
    <row r="16" spans="1:7" ht="12.75">
      <c r="A16" s="157">
        <v>6</v>
      </c>
      <c r="B16" s="37">
        <v>600</v>
      </c>
      <c r="C16" s="37">
        <v>60016</v>
      </c>
      <c r="D16" s="32" t="s">
        <v>257</v>
      </c>
      <c r="E16" s="81">
        <v>892092</v>
      </c>
      <c r="F16" s="81">
        <v>892091.18</v>
      </c>
      <c r="G16" s="81">
        <f t="shared" si="0"/>
        <v>99.9999080812293</v>
      </c>
    </row>
    <row r="17" spans="1:7" ht="12.75">
      <c r="A17" s="157">
        <v>7</v>
      </c>
      <c r="B17" s="37">
        <v>600</v>
      </c>
      <c r="C17" s="37">
        <v>60016</v>
      </c>
      <c r="D17" s="32" t="s">
        <v>258</v>
      </c>
      <c r="E17" s="81">
        <v>16569.77</v>
      </c>
      <c r="F17" s="81">
        <v>16560</v>
      </c>
      <c r="G17" s="81">
        <f t="shared" si="0"/>
        <v>99.94103720208548</v>
      </c>
    </row>
    <row r="18" spans="1:7" ht="32.25" customHeight="1">
      <c r="A18" s="157">
        <v>9</v>
      </c>
      <c r="B18" s="37">
        <v>700</v>
      </c>
      <c r="C18" s="37">
        <v>70005</v>
      </c>
      <c r="D18" s="32" t="s">
        <v>259</v>
      </c>
      <c r="E18" s="81">
        <v>11816</v>
      </c>
      <c r="F18" s="81">
        <v>11815.5</v>
      </c>
      <c r="G18" s="81">
        <f t="shared" si="0"/>
        <v>99.99576844955992</v>
      </c>
    </row>
    <row r="19" spans="1:7" ht="21" customHeight="1">
      <c r="A19" s="157">
        <v>10</v>
      </c>
      <c r="B19" s="37">
        <v>700</v>
      </c>
      <c r="C19" s="37">
        <v>70005</v>
      </c>
      <c r="D19" s="32" t="s">
        <v>208</v>
      </c>
      <c r="E19" s="81">
        <v>8880</v>
      </c>
      <c r="F19" s="81">
        <v>8880</v>
      </c>
      <c r="G19" s="81">
        <f t="shared" si="0"/>
        <v>100</v>
      </c>
    </row>
    <row r="20" spans="1:7" ht="21.75" customHeight="1">
      <c r="A20" s="157">
        <v>13</v>
      </c>
      <c r="B20" s="37">
        <v>754</v>
      </c>
      <c r="C20" s="37">
        <v>75412</v>
      </c>
      <c r="D20" s="32" t="s">
        <v>260</v>
      </c>
      <c r="E20" s="81">
        <v>19000</v>
      </c>
      <c r="F20" s="81">
        <v>18626</v>
      </c>
      <c r="G20" s="81">
        <f t="shared" si="0"/>
        <v>98.03157894736842</v>
      </c>
    </row>
    <row r="21" spans="1:7" ht="21.75" customHeight="1">
      <c r="A21" s="157"/>
      <c r="B21" s="37">
        <v>754</v>
      </c>
      <c r="C21" s="37">
        <v>75412</v>
      </c>
      <c r="D21" s="32" t="s">
        <v>291</v>
      </c>
      <c r="E21" s="81">
        <v>15000</v>
      </c>
      <c r="F21" s="81">
        <v>14996.85</v>
      </c>
      <c r="G21" s="81">
        <f t="shared" si="0"/>
        <v>99.979</v>
      </c>
    </row>
    <row r="22" spans="1:7" ht="21.75" customHeight="1">
      <c r="A22" s="157"/>
      <c r="B22" s="37">
        <v>754</v>
      </c>
      <c r="C22" s="37">
        <v>75412</v>
      </c>
      <c r="D22" s="32" t="s">
        <v>288</v>
      </c>
      <c r="E22" s="81">
        <v>22300</v>
      </c>
      <c r="F22" s="81">
        <v>22300</v>
      </c>
      <c r="G22" s="81">
        <f t="shared" si="0"/>
        <v>100</v>
      </c>
    </row>
    <row r="23" spans="1:7" ht="25.5" customHeight="1">
      <c r="A23" s="157">
        <v>14</v>
      </c>
      <c r="B23" s="37">
        <v>921</v>
      </c>
      <c r="C23" s="37">
        <v>92109</v>
      </c>
      <c r="D23" s="32" t="s">
        <v>169</v>
      </c>
      <c r="E23" s="159">
        <v>77893.4</v>
      </c>
      <c r="F23" s="81">
        <v>77742.6</v>
      </c>
      <c r="G23" s="81">
        <f t="shared" si="0"/>
        <v>99.80640208284657</v>
      </c>
    </row>
    <row r="24" spans="1:7" ht="30.75" customHeight="1">
      <c r="A24" s="157">
        <v>15</v>
      </c>
      <c r="B24" s="37">
        <v>921</v>
      </c>
      <c r="C24" s="37">
        <v>92109</v>
      </c>
      <c r="D24" s="32" t="s">
        <v>261</v>
      </c>
      <c r="E24" s="159">
        <v>27648.97</v>
      </c>
      <c r="F24" s="81">
        <v>27399</v>
      </c>
      <c r="G24" s="81">
        <f t="shared" si="0"/>
        <v>99.09591568872186</v>
      </c>
    </row>
    <row r="25" spans="1:7" ht="30.75" customHeight="1">
      <c r="A25" s="157">
        <v>16</v>
      </c>
      <c r="B25" s="37">
        <v>921</v>
      </c>
      <c r="C25" s="37">
        <v>92109</v>
      </c>
      <c r="D25" s="32" t="s">
        <v>262</v>
      </c>
      <c r="E25" s="159">
        <v>23000</v>
      </c>
      <c r="F25" s="81">
        <v>22803</v>
      </c>
      <c r="G25" s="81">
        <f t="shared" si="0"/>
        <v>99.14347826086957</v>
      </c>
    </row>
    <row r="26" spans="1:7" ht="31.5" customHeight="1">
      <c r="A26" s="157">
        <v>17</v>
      </c>
      <c r="B26" s="37">
        <v>926</v>
      </c>
      <c r="C26" s="37">
        <v>92601</v>
      </c>
      <c r="D26" s="32" t="s">
        <v>263</v>
      </c>
      <c r="E26" s="159">
        <v>216700</v>
      </c>
      <c r="F26" s="81">
        <v>212687.91</v>
      </c>
      <c r="G26" s="81">
        <f t="shared" si="0"/>
        <v>98.14855099215505</v>
      </c>
    </row>
    <row r="27" spans="1:7" ht="30" customHeight="1">
      <c r="A27" s="157">
        <v>18</v>
      </c>
      <c r="B27" s="37">
        <v>926</v>
      </c>
      <c r="C27" s="37">
        <v>92601</v>
      </c>
      <c r="D27" s="32" t="s">
        <v>264</v>
      </c>
      <c r="E27" s="159">
        <v>1800</v>
      </c>
      <c r="F27" s="81">
        <v>1800</v>
      </c>
      <c r="G27" s="81">
        <f t="shared" si="0"/>
        <v>100</v>
      </c>
    </row>
    <row r="28" spans="1:7" ht="22.5" customHeight="1">
      <c r="A28" s="360" t="s">
        <v>1</v>
      </c>
      <c r="B28" s="360"/>
      <c r="C28" s="360"/>
      <c r="D28" s="360"/>
      <c r="E28" s="155">
        <f>SUM(E12:E27)</f>
        <v>1686039.14</v>
      </c>
      <c r="F28" s="156">
        <f>SUM(F12:F27)</f>
        <v>1673582.7900000003</v>
      </c>
      <c r="G28" s="81">
        <f t="shared" si="0"/>
        <v>99.26120635609921</v>
      </c>
    </row>
    <row r="30" ht="14.25" customHeight="1"/>
    <row r="31" ht="12.75">
      <c r="A31" s="21"/>
    </row>
  </sheetData>
  <sheetProtection/>
  <mergeCells count="9">
    <mergeCell ref="A28:D28"/>
    <mergeCell ref="E6:E10"/>
    <mergeCell ref="F7:F10"/>
    <mergeCell ref="G7:G8"/>
    <mergeCell ref="A4:G4"/>
    <mergeCell ref="A6:A10"/>
    <mergeCell ref="B6:B10"/>
    <mergeCell ref="C6:C10"/>
    <mergeCell ref="D6:D10"/>
  </mergeCells>
  <printOptions/>
  <pageMargins left="0.75" right="0.75" top="1" bottom="0.4701388888888889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7">
      <selection activeCell="I14" sqref="I14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7.8515625" style="0" customWidth="1"/>
    <col min="4" max="4" width="41.7109375" style="0" customWidth="1"/>
    <col min="5" max="5" width="13.57421875" style="0" customWidth="1"/>
    <col min="6" max="6" width="11.421875" style="0" customWidth="1"/>
  </cols>
  <sheetData>
    <row r="1" spans="2:5" ht="12.75">
      <c r="B1" s="22"/>
      <c r="C1" s="22"/>
      <c r="D1" s="22" t="s">
        <v>87</v>
      </c>
      <c r="E1" s="53"/>
    </row>
    <row r="2" spans="4:5" ht="12.75">
      <c r="D2" s="22" t="s">
        <v>284</v>
      </c>
      <c r="E2" s="53"/>
    </row>
    <row r="3" spans="1:5" ht="33" customHeight="1">
      <c r="A3" s="369" t="s">
        <v>267</v>
      </c>
      <c r="B3" s="369"/>
      <c r="C3" s="369"/>
      <c r="D3" s="369"/>
      <c r="E3" s="369"/>
    </row>
    <row r="4" spans="4:5" ht="12.75">
      <c r="D4" s="100"/>
      <c r="E4" s="15"/>
    </row>
    <row r="5" spans="1:7" ht="12.75">
      <c r="A5" s="357" t="s">
        <v>31</v>
      </c>
      <c r="B5" s="357" t="s">
        <v>0</v>
      </c>
      <c r="C5" s="357" t="s">
        <v>9</v>
      </c>
      <c r="D5" s="358" t="s">
        <v>80</v>
      </c>
      <c r="E5" s="367" t="s">
        <v>46</v>
      </c>
      <c r="F5" s="367" t="s">
        <v>85</v>
      </c>
      <c r="G5" s="367" t="s">
        <v>74</v>
      </c>
    </row>
    <row r="6" spans="1:7" ht="12.75">
      <c r="A6" s="357"/>
      <c r="B6" s="357"/>
      <c r="C6" s="357"/>
      <c r="D6" s="358"/>
      <c r="E6" s="367"/>
      <c r="F6" s="367"/>
      <c r="G6" s="367"/>
    </row>
    <row r="7" spans="1:7" ht="12.75">
      <c r="A7" s="370"/>
      <c r="B7" s="370"/>
      <c r="C7" s="370"/>
      <c r="D7" s="371"/>
      <c r="E7" s="368"/>
      <c r="F7" s="368"/>
      <c r="G7" s="368"/>
    </row>
    <row r="8" spans="1:7" s="200" customFormat="1" ht="11.25">
      <c r="A8" s="196">
        <v>1</v>
      </c>
      <c r="B8" s="196">
        <v>2</v>
      </c>
      <c r="C8" s="196">
        <v>3</v>
      </c>
      <c r="D8" s="197">
        <v>4</v>
      </c>
      <c r="E8" s="198">
        <v>5</v>
      </c>
      <c r="F8" s="199">
        <v>6</v>
      </c>
      <c r="G8" s="199">
        <v>7</v>
      </c>
    </row>
    <row r="9" spans="1:7" s="8" customFormat="1" ht="12.75">
      <c r="A9" s="366" t="s">
        <v>81</v>
      </c>
      <c r="B9" s="366"/>
      <c r="C9" s="366"/>
      <c r="D9" s="162" t="s">
        <v>82</v>
      </c>
      <c r="E9" s="79">
        <f>SUM(E10:E11)</f>
        <v>25459.83</v>
      </c>
      <c r="F9" s="261">
        <f>SUM(F10:F11)</f>
        <v>25459.83</v>
      </c>
      <c r="G9" s="262">
        <f aca="true" t="shared" si="0" ref="G9:G18">F9*100/E9</f>
        <v>100</v>
      </c>
    </row>
    <row r="10" spans="1:7" ht="27.75" customHeight="1">
      <c r="A10" s="43">
        <v>1</v>
      </c>
      <c r="B10" s="43">
        <v>710</v>
      </c>
      <c r="C10" s="43">
        <v>71095</v>
      </c>
      <c r="D10" s="161" t="s">
        <v>129</v>
      </c>
      <c r="E10" s="80">
        <v>22959.83</v>
      </c>
      <c r="F10" s="80">
        <v>22959.83</v>
      </c>
      <c r="G10" s="263">
        <f t="shared" si="0"/>
        <v>99.99999999999999</v>
      </c>
    </row>
    <row r="11" spans="1:7" ht="27.75" customHeight="1">
      <c r="A11" s="43">
        <v>2</v>
      </c>
      <c r="B11" s="43">
        <v>750</v>
      </c>
      <c r="C11" s="43">
        <v>75095</v>
      </c>
      <c r="D11" s="161" t="s">
        <v>129</v>
      </c>
      <c r="E11" s="80">
        <v>2500</v>
      </c>
      <c r="F11" s="80">
        <v>2500</v>
      </c>
      <c r="G11" s="262">
        <f t="shared" si="0"/>
        <v>100</v>
      </c>
    </row>
    <row r="12" spans="1:7" s="8" customFormat="1" ht="12.75">
      <c r="A12" s="366" t="s">
        <v>83</v>
      </c>
      <c r="B12" s="366"/>
      <c r="C12" s="366"/>
      <c r="D12" s="162" t="s">
        <v>25</v>
      </c>
      <c r="E12" s="79">
        <f>SUM(E13:E16)</f>
        <v>118931.6</v>
      </c>
      <c r="F12" s="261">
        <f>SUM(F13:F16)</f>
        <v>118931.6</v>
      </c>
      <c r="G12" s="262">
        <f t="shared" si="0"/>
        <v>100</v>
      </c>
    </row>
    <row r="13" spans="1:7" ht="45" customHeight="1">
      <c r="A13" s="27">
        <v>1</v>
      </c>
      <c r="B13" s="27">
        <v>926</v>
      </c>
      <c r="C13" s="27">
        <v>92605</v>
      </c>
      <c r="D13" s="183" t="s">
        <v>84</v>
      </c>
      <c r="E13" s="80">
        <v>101500</v>
      </c>
      <c r="F13" s="264">
        <v>101500</v>
      </c>
      <c r="G13" s="262">
        <f t="shared" si="0"/>
        <v>100</v>
      </c>
    </row>
    <row r="14" spans="1:7" ht="45" customHeight="1">
      <c r="A14" s="27">
        <v>2</v>
      </c>
      <c r="B14" s="27">
        <v>921</v>
      </c>
      <c r="C14" s="27">
        <v>92120</v>
      </c>
      <c r="D14" s="161" t="s">
        <v>348</v>
      </c>
      <c r="E14" s="80">
        <v>10000</v>
      </c>
      <c r="F14" s="264">
        <v>10000</v>
      </c>
      <c r="G14" s="263">
        <f t="shared" si="0"/>
        <v>100</v>
      </c>
    </row>
    <row r="15" spans="1:7" ht="45" customHeight="1">
      <c r="A15" s="27">
        <v>3</v>
      </c>
      <c r="B15" s="27">
        <v>900</v>
      </c>
      <c r="C15" s="27">
        <v>90095</v>
      </c>
      <c r="D15" s="161" t="s">
        <v>224</v>
      </c>
      <c r="E15" s="80">
        <v>3240.1</v>
      </c>
      <c r="F15" s="264">
        <v>3240.1</v>
      </c>
      <c r="G15" s="262">
        <f t="shared" si="0"/>
        <v>100</v>
      </c>
    </row>
    <row r="16" spans="1:7" ht="45" customHeight="1">
      <c r="A16" s="27">
        <v>4</v>
      </c>
      <c r="B16" s="27">
        <v>900</v>
      </c>
      <c r="C16" s="27">
        <v>90095</v>
      </c>
      <c r="D16" s="161" t="s">
        <v>225</v>
      </c>
      <c r="E16" s="80">
        <v>4191.5</v>
      </c>
      <c r="F16" s="264">
        <v>4191.5</v>
      </c>
      <c r="G16" s="263">
        <f t="shared" si="0"/>
        <v>100</v>
      </c>
    </row>
    <row r="17" spans="1:7" ht="45" customHeight="1">
      <c r="A17" s="27">
        <v>5</v>
      </c>
      <c r="B17" s="27">
        <v>754</v>
      </c>
      <c r="C17" s="27">
        <v>75412</v>
      </c>
      <c r="D17" s="161" t="s">
        <v>281</v>
      </c>
      <c r="E17" s="80">
        <v>123050</v>
      </c>
      <c r="F17" s="264">
        <v>123050</v>
      </c>
      <c r="G17" s="263">
        <f t="shared" si="0"/>
        <v>100</v>
      </c>
    </row>
    <row r="18" spans="1:7" ht="12.75">
      <c r="A18" s="355" t="s">
        <v>1</v>
      </c>
      <c r="B18" s="355"/>
      <c r="C18" s="355"/>
      <c r="D18" s="355"/>
      <c r="E18" s="265">
        <f>SUM(E9+E12)</f>
        <v>144391.43</v>
      </c>
      <c r="F18" s="261">
        <f>SUM(F9+F12)</f>
        <v>144391.43</v>
      </c>
      <c r="G18" s="263">
        <f t="shared" si="0"/>
        <v>100</v>
      </c>
    </row>
    <row r="19" spans="4:5" ht="12.75">
      <c r="D19" s="101"/>
      <c r="E19" s="53"/>
    </row>
    <row r="20" spans="1:5" ht="12.75">
      <c r="A20" s="11"/>
      <c r="D20" s="101"/>
      <c r="E20" s="53"/>
    </row>
  </sheetData>
  <sheetProtection/>
  <mergeCells count="11">
    <mergeCell ref="E5:E7"/>
    <mergeCell ref="A9:C9"/>
    <mergeCell ref="A12:C12"/>
    <mergeCell ref="A18:D18"/>
    <mergeCell ref="F5:F7"/>
    <mergeCell ref="G5:G7"/>
    <mergeCell ref="A3:E3"/>
    <mergeCell ref="A5:A7"/>
    <mergeCell ref="B5:B7"/>
    <mergeCell ref="C5:C7"/>
    <mergeCell ref="D5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4.7109375" style="9" customWidth="1"/>
    <col min="2" max="2" width="7.140625" style="9" customWidth="1"/>
    <col min="3" max="3" width="37.28125" style="9" customWidth="1"/>
    <col min="4" max="4" width="11.421875" style="10" customWidth="1"/>
    <col min="5" max="5" width="11.7109375" style="10" customWidth="1"/>
    <col min="6" max="6" width="8.140625" style="10" customWidth="1"/>
    <col min="7" max="7" width="10.140625" style="10" customWidth="1"/>
    <col min="8" max="8" width="11.00390625" style="10" customWidth="1"/>
    <col min="9" max="9" width="8.57421875" style="10" customWidth="1"/>
    <col min="10" max="10" width="10.28125" style="0" customWidth="1"/>
    <col min="11" max="11" width="11.00390625" style="13" customWidth="1"/>
  </cols>
  <sheetData>
    <row r="1" ht="12.75">
      <c r="C1" s="9" t="s">
        <v>77</v>
      </c>
    </row>
    <row r="2" ht="12.75">
      <c r="C2" s="9" t="s">
        <v>282</v>
      </c>
    </row>
    <row r="3" spans="1:10" ht="36.75" customHeight="1">
      <c r="A3" s="369" t="s">
        <v>100</v>
      </c>
      <c r="B3" s="369"/>
      <c r="C3" s="369"/>
      <c r="D3" s="369"/>
      <c r="E3" s="369"/>
      <c r="F3" s="369"/>
      <c r="G3" s="369"/>
      <c r="H3" s="369"/>
      <c r="I3" s="369"/>
      <c r="J3" s="369"/>
    </row>
    <row r="4" ht="12.75">
      <c r="J4" s="119"/>
    </row>
    <row r="5" spans="1:12" s="12" customFormat="1" ht="20.25" customHeight="1">
      <c r="A5" s="357" t="s">
        <v>0</v>
      </c>
      <c r="B5" s="357" t="s">
        <v>9</v>
      </c>
      <c r="C5" s="357" t="s">
        <v>25</v>
      </c>
      <c r="D5" s="373" t="s">
        <v>102</v>
      </c>
      <c r="E5" s="374"/>
      <c r="F5" s="375"/>
      <c r="G5" s="373" t="s">
        <v>103</v>
      </c>
      <c r="H5" s="374"/>
      <c r="I5" s="375"/>
      <c r="J5" s="367" t="s">
        <v>26</v>
      </c>
      <c r="K5" s="367"/>
      <c r="L5" s="123"/>
    </row>
    <row r="6" spans="1:12" s="12" customFormat="1" ht="38.25" customHeight="1">
      <c r="A6" s="357"/>
      <c r="B6" s="357"/>
      <c r="C6" s="357"/>
      <c r="D6" s="121" t="s">
        <v>46</v>
      </c>
      <c r="E6" s="121" t="s">
        <v>39</v>
      </c>
      <c r="F6" s="121" t="s">
        <v>86</v>
      </c>
      <c r="G6" s="122" t="s">
        <v>46</v>
      </c>
      <c r="H6" s="122" t="s">
        <v>39</v>
      </c>
      <c r="I6" s="122" t="s">
        <v>86</v>
      </c>
      <c r="J6" s="118" t="s">
        <v>27</v>
      </c>
      <c r="K6" s="154" t="s">
        <v>28</v>
      </c>
      <c r="L6" s="123"/>
    </row>
    <row r="7" spans="1:11" s="201" customFormat="1" ht="12.75">
      <c r="A7" s="182">
        <v>1</v>
      </c>
      <c r="B7" s="182">
        <v>2</v>
      </c>
      <c r="C7" s="182">
        <v>3</v>
      </c>
      <c r="D7" s="182">
        <v>4</v>
      </c>
      <c r="E7" s="182">
        <v>5</v>
      </c>
      <c r="F7" s="182">
        <v>6</v>
      </c>
      <c r="G7" s="182">
        <v>7</v>
      </c>
      <c r="H7" s="182">
        <v>8</v>
      </c>
      <c r="I7" s="182">
        <v>9</v>
      </c>
      <c r="J7" s="182">
        <v>10</v>
      </c>
      <c r="K7" s="182">
        <v>11</v>
      </c>
    </row>
    <row r="8" spans="1:11" s="231" customFormat="1" ht="12.75">
      <c r="A8" s="111">
        <v>600</v>
      </c>
      <c r="B8" s="111">
        <v>60016</v>
      </c>
      <c r="C8" s="260" t="s">
        <v>290</v>
      </c>
      <c r="D8" s="124">
        <v>85000</v>
      </c>
      <c r="E8" s="124">
        <v>85000</v>
      </c>
      <c r="F8" s="221">
        <f>E9*100/D9</f>
        <v>100</v>
      </c>
      <c r="G8" s="124">
        <v>85000</v>
      </c>
      <c r="H8" s="124">
        <v>85000</v>
      </c>
      <c r="I8" s="221">
        <f>H9*100/G9</f>
        <v>100</v>
      </c>
      <c r="J8" s="124">
        <v>0</v>
      </c>
      <c r="K8" s="124">
        <v>85000</v>
      </c>
    </row>
    <row r="9" spans="1:11" s="6" customFormat="1" ht="31.5">
      <c r="A9" s="120">
        <v>754</v>
      </c>
      <c r="B9" s="120">
        <v>75412</v>
      </c>
      <c r="C9" s="215" t="s">
        <v>204</v>
      </c>
      <c r="D9" s="124">
        <v>10000</v>
      </c>
      <c r="E9" s="220">
        <v>10000</v>
      </c>
      <c r="F9" s="221">
        <f>E12*100/D12</f>
        <v>100</v>
      </c>
      <c r="G9" s="124">
        <v>10000</v>
      </c>
      <c r="H9" s="220">
        <v>10000</v>
      </c>
      <c r="I9" s="221">
        <f>H12*100/G12</f>
        <v>100</v>
      </c>
      <c r="J9" s="219">
        <v>10000</v>
      </c>
      <c r="K9" s="219">
        <v>0</v>
      </c>
    </row>
    <row r="10" spans="1:11" s="6" customFormat="1" ht="47.25">
      <c r="A10" s="120">
        <v>754</v>
      </c>
      <c r="B10" s="120">
        <v>75412</v>
      </c>
      <c r="C10" s="215" t="s">
        <v>280</v>
      </c>
      <c r="D10" s="124">
        <v>21300</v>
      </c>
      <c r="E10" s="220">
        <v>21300</v>
      </c>
      <c r="F10" s="221">
        <f>E13*100/D13</f>
        <v>100</v>
      </c>
      <c r="G10" s="124">
        <v>21300</v>
      </c>
      <c r="H10" s="220">
        <v>21300</v>
      </c>
      <c r="I10" s="221">
        <f>H11*100/G11</f>
        <v>100</v>
      </c>
      <c r="J10" s="219">
        <v>0</v>
      </c>
      <c r="K10" s="219">
        <v>21300</v>
      </c>
    </row>
    <row r="11" spans="1:11" s="6" customFormat="1" ht="63">
      <c r="A11" s="120">
        <v>754</v>
      </c>
      <c r="B11" s="120">
        <v>75412</v>
      </c>
      <c r="C11" s="215" t="s">
        <v>281</v>
      </c>
      <c r="D11" s="124">
        <v>80000</v>
      </c>
      <c r="E11" s="220">
        <v>80000</v>
      </c>
      <c r="F11" s="221">
        <f>E14*100/D14</f>
        <v>99.35133445351882</v>
      </c>
      <c r="G11" s="124">
        <v>80000</v>
      </c>
      <c r="H11" s="220">
        <v>80000</v>
      </c>
      <c r="I11" s="221">
        <f>H14*100/G14</f>
        <v>99.35133445351882</v>
      </c>
      <c r="J11" s="219">
        <v>0</v>
      </c>
      <c r="K11" s="219">
        <v>80000</v>
      </c>
    </row>
    <row r="12" spans="1:11" s="6" customFormat="1" ht="15.75">
      <c r="A12" s="120">
        <v>750</v>
      </c>
      <c r="B12" s="120">
        <v>75075</v>
      </c>
      <c r="C12" s="232" t="s">
        <v>226</v>
      </c>
      <c r="D12" s="93">
        <v>12000</v>
      </c>
      <c r="E12" s="233">
        <v>12000</v>
      </c>
      <c r="F12" s="234">
        <f>E13*100/D13</f>
        <v>100</v>
      </c>
      <c r="G12" s="93">
        <v>12000</v>
      </c>
      <c r="H12" s="233">
        <v>12000</v>
      </c>
      <c r="I12" s="221">
        <f>H13*100/G13</f>
        <v>100</v>
      </c>
      <c r="J12" s="235">
        <v>12000</v>
      </c>
      <c r="K12" s="235">
        <v>0</v>
      </c>
    </row>
    <row r="13" spans="1:11" s="6" customFormat="1" ht="34.5" customHeight="1">
      <c r="A13" s="227">
        <v>801</v>
      </c>
      <c r="B13" s="227">
        <v>80101</v>
      </c>
      <c r="C13" s="228" t="s">
        <v>101</v>
      </c>
      <c r="D13" s="159">
        <v>115293.16</v>
      </c>
      <c r="E13" s="220">
        <v>115293.16</v>
      </c>
      <c r="F13" s="234">
        <f>E14*100/D14</f>
        <v>99.35133445351882</v>
      </c>
      <c r="G13" s="159">
        <v>115293.16</v>
      </c>
      <c r="H13" s="220">
        <v>115293.16</v>
      </c>
      <c r="I13" s="221">
        <f aca="true" t="shared" si="0" ref="I13:I18">H13*100/G13</f>
        <v>100</v>
      </c>
      <c r="J13" s="219">
        <v>115293.16</v>
      </c>
      <c r="K13" s="219">
        <v>0</v>
      </c>
    </row>
    <row r="14" spans="1:11" s="6" customFormat="1" ht="38.25">
      <c r="A14" s="227">
        <v>900</v>
      </c>
      <c r="B14" s="227">
        <v>90095</v>
      </c>
      <c r="C14" s="228" t="s">
        <v>227</v>
      </c>
      <c r="D14" s="81">
        <v>25591</v>
      </c>
      <c r="E14" s="220">
        <v>25425</v>
      </c>
      <c r="F14" s="221">
        <f>E14*100/D14</f>
        <v>99.35133445351882</v>
      </c>
      <c r="G14" s="81">
        <v>25591</v>
      </c>
      <c r="H14" s="220">
        <v>25425</v>
      </c>
      <c r="I14" s="221">
        <f t="shared" si="0"/>
        <v>99.35133445351882</v>
      </c>
      <c r="J14" s="219">
        <v>25425</v>
      </c>
      <c r="K14" s="219">
        <v>0</v>
      </c>
    </row>
    <row r="15" spans="1:11" ht="21.75" customHeight="1">
      <c r="A15" s="227">
        <v>921</v>
      </c>
      <c r="B15" s="227">
        <v>92109</v>
      </c>
      <c r="C15" s="228" t="s">
        <v>228</v>
      </c>
      <c r="D15" s="81">
        <v>10000</v>
      </c>
      <c r="E15" s="222">
        <v>9901.5</v>
      </c>
      <c r="F15" s="221">
        <f>E15*100/D15</f>
        <v>99.015</v>
      </c>
      <c r="G15" s="81">
        <v>10000</v>
      </c>
      <c r="H15" s="222">
        <v>9901.5</v>
      </c>
      <c r="I15" s="221">
        <f t="shared" si="0"/>
        <v>99.015</v>
      </c>
      <c r="J15" s="222">
        <v>0</v>
      </c>
      <c r="K15" s="83">
        <v>9901.5</v>
      </c>
    </row>
    <row r="16" spans="1:11" ht="38.25">
      <c r="A16" s="227">
        <v>926</v>
      </c>
      <c r="B16" s="227">
        <v>92601</v>
      </c>
      <c r="C16" s="228" t="s">
        <v>229</v>
      </c>
      <c r="D16" s="81">
        <v>167250</v>
      </c>
      <c r="E16" s="222">
        <v>167250</v>
      </c>
      <c r="F16" s="221">
        <f>E16*100/D16</f>
        <v>100</v>
      </c>
      <c r="G16" s="81">
        <v>167250</v>
      </c>
      <c r="H16" s="222">
        <v>167250</v>
      </c>
      <c r="I16" s="221">
        <f t="shared" si="0"/>
        <v>100</v>
      </c>
      <c r="J16" s="222">
        <v>0</v>
      </c>
      <c r="K16" s="83">
        <v>167250</v>
      </c>
    </row>
    <row r="17" spans="1:11" ht="25.5">
      <c r="A17" s="227">
        <v>926</v>
      </c>
      <c r="B17" s="227">
        <v>92601</v>
      </c>
      <c r="C17" s="228" t="s">
        <v>263</v>
      </c>
      <c r="D17" s="81">
        <v>156900</v>
      </c>
      <c r="E17" s="222">
        <v>156900</v>
      </c>
      <c r="F17" s="221">
        <f>E17*100/D17</f>
        <v>100</v>
      </c>
      <c r="G17" s="81">
        <v>156900</v>
      </c>
      <c r="H17" s="222">
        <v>156900</v>
      </c>
      <c r="I17" s="221">
        <f t="shared" si="0"/>
        <v>100</v>
      </c>
      <c r="J17" s="222">
        <v>0</v>
      </c>
      <c r="K17" s="83">
        <v>156900</v>
      </c>
    </row>
    <row r="18" spans="1:11" ht="19.5" customHeight="1">
      <c r="A18" s="372" t="s">
        <v>1</v>
      </c>
      <c r="B18" s="372"/>
      <c r="C18" s="372"/>
      <c r="D18" s="223">
        <f>SUM(D9:D16)</f>
        <v>441434.16000000003</v>
      </c>
      <c r="E18" s="223">
        <f>SUM(E9:E16)</f>
        <v>441169.66000000003</v>
      </c>
      <c r="F18" s="224">
        <f>E18*100/D18</f>
        <v>99.94008166472662</v>
      </c>
      <c r="G18" s="219">
        <f>SUM(G9:G16)</f>
        <v>441434.16000000003</v>
      </c>
      <c r="H18" s="219">
        <f>SUM(H9:H16)</f>
        <v>441169.66000000003</v>
      </c>
      <c r="I18" s="221">
        <f t="shared" si="0"/>
        <v>99.94008166472662</v>
      </c>
      <c r="J18" s="83">
        <f>SUM(J9:J17)</f>
        <v>162718.16</v>
      </c>
      <c r="K18" s="83">
        <f>SUM(K9:K16)</f>
        <v>278451.5</v>
      </c>
    </row>
  </sheetData>
  <sheetProtection/>
  <mergeCells count="8">
    <mergeCell ref="A18:C18"/>
    <mergeCell ref="A3:J3"/>
    <mergeCell ref="A5:A6"/>
    <mergeCell ref="B5:B6"/>
    <mergeCell ref="C5:C6"/>
    <mergeCell ref="J5:K5"/>
    <mergeCell ref="D5:F5"/>
    <mergeCell ref="G5:I5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.7109375" style="9" customWidth="1"/>
    <col min="2" max="2" width="34.28125" style="9" customWidth="1"/>
    <col min="3" max="3" width="7.57421875" style="9" customWidth="1"/>
    <col min="4" max="4" width="13.00390625" style="132" customWidth="1"/>
    <col min="5" max="5" width="15.421875" style="130" customWidth="1"/>
    <col min="6" max="6" width="10.421875" style="64" customWidth="1"/>
    <col min="7" max="16384" width="9.140625" style="9" customWidth="1"/>
  </cols>
  <sheetData>
    <row r="1" spans="1:4" s="129" customFormat="1" ht="12.75" customHeight="1">
      <c r="A1" s="126"/>
      <c r="B1" s="126"/>
      <c r="C1" s="127" t="s">
        <v>125</v>
      </c>
      <c r="D1" s="128"/>
    </row>
    <row r="2" spans="1:4" ht="27" customHeight="1">
      <c r="A2" s="379" t="s">
        <v>285</v>
      </c>
      <c r="B2" s="379"/>
      <c r="C2" s="379"/>
      <c r="D2" s="379"/>
    </row>
    <row r="3" ht="6.75" customHeight="1">
      <c r="A3" s="131"/>
    </row>
    <row r="4" ht="12.75">
      <c r="D4" s="133"/>
    </row>
    <row r="5" spans="1:6" ht="15" customHeight="1">
      <c r="A5" s="357" t="s">
        <v>31</v>
      </c>
      <c r="B5" s="357" t="s">
        <v>80</v>
      </c>
      <c r="C5" s="358" t="s">
        <v>104</v>
      </c>
      <c r="D5" s="380" t="s">
        <v>230</v>
      </c>
      <c r="E5" s="381" t="s">
        <v>39</v>
      </c>
      <c r="F5" s="376" t="s">
        <v>124</v>
      </c>
    </row>
    <row r="6" spans="1:6" ht="15" customHeight="1">
      <c r="A6" s="357"/>
      <c r="B6" s="357"/>
      <c r="C6" s="357"/>
      <c r="D6" s="380"/>
      <c r="E6" s="381"/>
      <c r="F6" s="376"/>
    </row>
    <row r="7" spans="1:6" ht="15.75" customHeight="1">
      <c r="A7" s="357"/>
      <c r="B7" s="357"/>
      <c r="C7" s="357"/>
      <c r="D7" s="380"/>
      <c r="E7" s="381"/>
      <c r="F7" s="376"/>
    </row>
    <row r="8" spans="1:6" s="205" customFormat="1" ht="13.5" customHeight="1">
      <c r="A8" s="202">
        <v>1</v>
      </c>
      <c r="B8" s="202">
        <v>2</v>
      </c>
      <c r="C8" s="202">
        <v>3</v>
      </c>
      <c r="D8" s="203">
        <v>4</v>
      </c>
      <c r="E8" s="204">
        <v>5</v>
      </c>
      <c r="F8" s="204">
        <v>6</v>
      </c>
    </row>
    <row r="9" spans="1:6" s="138" customFormat="1" ht="13.5" customHeight="1">
      <c r="A9" s="134" t="s">
        <v>37</v>
      </c>
      <c r="B9" s="135" t="s">
        <v>105</v>
      </c>
      <c r="C9" s="134"/>
      <c r="D9" s="136">
        <v>28228703.48</v>
      </c>
      <c r="E9" s="137">
        <v>28134236.24</v>
      </c>
      <c r="F9" s="136">
        <f>E9*100/D9</f>
        <v>99.66535041162294</v>
      </c>
    </row>
    <row r="10" spans="1:6" ht="15.75" customHeight="1">
      <c r="A10" s="134" t="s">
        <v>106</v>
      </c>
      <c r="B10" s="135" t="s">
        <v>45</v>
      </c>
      <c r="C10" s="134"/>
      <c r="D10" s="139">
        <v>27427037.98</v>
      </c>
      <c r="E10" s="140">
        <v>26287891.27</v>
      </c>
      <c r="F10" s="136">
        <f aca="true" t="shared" si="0" ref="F10:F25">E10*100/D10</f>
        <v>95.84662875068508</v>
      </c>
    </row>
    <row r="11" spans="1:6" ht="14.25" customHeight="1">
      <c r="A11" s="134" t="s">
        <v>107</v>
      </c>
      <c r="B11" s="135" t="s">
        <v>108</v>
      </c>
      <c r="C11" s="141"/>
      <c r="D11" s="139">
        <v>801665.5</v>
      </c>
      <c r="E11" s="140">
        <v>1846344.97</v>
      </c>
      <c r="F11" s="136"/>
    </row>
    <row r="12" spans="1:7" ht="18.75" customHeight="1">
      <c r="A12" s="377" t="s">
        <v>109</v>
      </c>
      <c r="B12" s="377"/>
      <c r="C12" s="143"/>
      <c r="D12" s="266">
        <f>SUM(D13:D19)</f>
        <v>3276676</v>
      </c>
      <c r="E12" s="267">
        <f>SUM(E13:E19)</f>
        <v>3676178.49</v>
      </c>
      <c r="F12" s="268">
        <f t="shared" si="0"/>
        <v>112.192309828619</v>
      </c>
      <c r="G12" s="142"/>
    </row>
    <row r="13" spans="1:7" ht="21.75" customHeight="1">
      <c r="A13" s="272" t="s">
        <v>37</v>
      </c>
      <c r="B13" s="273" t="s">
        <v>110</v>
      </c>
      <c r="C13" s="272" t="s">
        <v>111</v>
      </c>
      <c r="D13" s="274"/>
      <c r="E13" s="275"/>
      <c r="F13" s="268"/>
      <c r="G13"/>
    </row>
    <row r="14" spans="1:7" ht="18.75" customHeight="1">
      <c r="A14" s="272" t="s">
        <v>106</v>
      </c>
      <c r="B14" s="273" t="s">
        <v>112</v>
      </c>
      <c r="C14" s="272" t="s">
        <v>111</v>
      </c>
      <c r="D14" s="274"/>
      <c r="E14" s="275"/>
      <c r="F14" s="268"/>
      <c r="G14"/>
    </row>
    <row r="15" spans="1:7" ht="36">
      <c r="A15" s="272">
        <v>3</v>
      </c>
      <c r="B15" s="276" t="s">
        <v>231</v>
      </c>
      <c r="C15" s="272" t="s">
        <v>232</v>
      </c>
      <c r="D15" s="274">
        <v>454247.04</v>
      </c>
      <c r="E15" s="275">
        <v>454247.04</v>
      </c>
      <c r="F15" s="268">
        <f t="shared" si="0"/>
        <v>100</v>
      </c>
      <c r="G15"/>
    </row>
    <row r="16" spans="1:7" ht="96">
      <c r="A16" s="269">
        <v>4</v>
      </c>
      <c r="B16" s="145" t="s">
        <v>193</v>
      </c>
      <c r="C16" s="269">
        <v>905</v>
      </c>
      <c r="D16" s="270">
        <v>1070080.92</v>
      </c>
      <c r="E16" s="271">
        <v>1469583.41</v>
      </c>
      <c r="F16" s="268">
        <f t="shared" si="0"/>
        <v>137.33385789179383</v>
      </c>
      <c r="G16" s="142"/>
    </row>
    <row r="17" spans="1:7" ht="60">
      <c r="A17" s="144">
        <v>5</v>
      </c>
      <c r="B17" s="213" t="s">
        <v>194</v>
      </c>
      <c r="C17" s="134">
        <v>906</v>
      </c>
      <c r="D17" s="139">
        <v>102978.29</v>
      </c>
      <c r="E17" s="140">
        <v>102978.29</v>
      </c>
      <c r="F17" s="136">
        <f t="shared" si="0"/>
        <v>100</v>
      </c>
      <c r="G17"/>
    </row>
    <row r="18" spans="1:7" ht="24">
      <c r="A18" s="134">
        <v>6</v>
      </c>
      <c r="B18" s="229" t="s">
        <v>235</v>
      </c>
      <c r="C18" s="134" t="s">
        <v>115</v>
      </c>
      <c r="D18" s="139">
        <v>1468090.75</v>
      </c>
      <c r="E18" s="140">
        <v>1468090.75</v>
      </c>
      <c r="F18" s="136">
        <f t="shared" si="0"/>
        <v>100</v>
      </c>
      <c r="G18" s="146"/>
    </row>
    <row r="19" spans="1:7" ht="31.5" customHeight="1">
      <c r="A19" s="134">
        <v>7</v>
      </c>
      <c r="B19" s="229" t="s">
        <v>234</v>
      </c>
      <c r="C19" s="134" t="s">
        <v>233</v>
      </c>
      <c r="D19" s="139">
        <v>181279</v>
      </c>
      <c r="E19" s="140">
        <v>181279</v>
      </c>
      <c r="F19" s="136">
        <v>100</v>
      </c>
      <c r="G19" s="146"/>
    </row>
    <row r="20" spans="1:7" ht="18.75" customHeight="1">
      <c r="A20" s="378" t="s">
        <v>116</v>
      </c>
      <c r="B20" s="378"/>
      <c r="C20" s="134"/>
      <c r="D20" s="139">
        <f>SUM(D21:D25)</f>
        <v>4078341.5</v>
      </c>
      <c r="E20" s="140">
        <f>SUM(E21:E25)</f>
        <v>4078341.5</v>
      </c>
      <c r="F20" s="136">
        <f t="shared" si="0"/>
        <v>100</v>
      </c>
      <c r="G20"/>
    </row>
    <row r="21" spans="1:7" ht="16.5" customHeight="1">
      <c r="A21" s="134" t="s">
        <v>37</v>
      </c>
      <c r="B21" s="141" t="s">
        <v>117</v>
      </c>
      <c r="C21" s="134" t="s">
        <v>118</v>
      </c>
      <c r="D21" s="139">
        <v>645000</v>
      </c>
      <c r="E21" s="140">
        <v>645000</v>
      </c>
      <c r="F21" s="136">
        <f t="shared" si="0"/>
        <v>100</v>
      </c>
      <c r="G21"/>
    </row>
    <row r="22" spans="1:7" ht="15">
      <c r="A22" s="144" t="s">
        <v>106</v>
      </c>
      <c r="B22" s="147" t="s">
        <v>119</v>
      </c>
      <c r="C22" s="144" t="s">
        <v>118</v>
      </c>
      <c r="D22" s="139">
        <v>30000</v>
      </c>
      <c r="E22" s="140">
        <v>30000</v>
      </c>
      <c r="F22" s="136">
        <f t="shared" si="0"/>
        <v>100</v>
      </c>
      <c r="G22" s="148"/>
    </row>
    <row r="23" spans="1:7" ht="48">
      <c r="A23" s="134" t="s">
        <v>107</v>
      </c>
      <c r="B23" s="149" t="s">
        <v>120</v>
      </c>
      <c r="C23" s="134" t="s">
        <v>121</v>
      </c>
      <c r="D23" s="139"/>
      <c r="E23" s="140"/>
      <c r="F23" s="136"/>
      <c r="G23"/>
    </row>
    <row r="24" spans="1:7" ht="14.25" customHeight="1">
      <c r="A24" s="144" t="s">
        <v>113</v>
      </c>
      <c r="B24" s="147" t="s">
        <v>198</v>
      </c>
      <c r="C24" s="144" t="s">
        <v>122</v>
      </c>
      <c r="D24" s="139">
        <v>141177</v>
      </c>
      <c r="E24" s="140">
        <v>141177</v>
      </c>
      <c r="F24" s="136">
        <f t="shared" si="0"/>
        <v>100</v>
      </c>
      <c r="G24" s="150"/>
    </row>
    <row r="25" spans="1:7" ht="15.75" customHeight="1">
      <c r="A25" s="134" t="s">
        <v>114</v>
      </c>
      <c r="B25" s="141" t="s">
        <v>199</v>
      </c>
      <c r="C25" s="134" t="s">
        <v>123</v>
      </c>
      <c r="D25" s="139">
        <v>3262164.5</v>
      </c>
      <c r="E25" s="140">
        <v>3262164.5</v>
      </c>
      <c r="F25" s="136">
        <f t="shared" si="0"/>
        <v>100</v>
      </c>
      <c r="G25"/>
    </row>
    <row r="26" spans="1:7" ht="12.75">
      <c r="A26" s="86"/>
      <c r="B26" s="151"/>
      <c r="C26" s="152"/>
      <c r="G26"/>
    </row>
    <row r="27" ht="12.75">
      <c r="G27"/>
    </row>
    <row r="28" ht="15">
      <c r="G28" s="148"/>
    </row>
    <row r="29" ht="12.75">
      <c r="G29"/>
    </row>
    <row r="30" ht="15">
      <c r="G30" s="148"/>
    </row>
    <row r="31" ht="12.75">
      <c r="G31"/>
    </row>
    <row r="32" ht="12.75">
      <c r="G32"/>
    </row>
    <row r="33" ht="15">
      <c r="G33" s="148"/>
    </row>
    <row r="34" ht="12.75">
      <c r="G34"/>
    </row>
    <row r="35" ht="15">
      <c r="G35" s="148"/>
    </row>
    <row r="36" ht="12.75">
      <c r="G36"/>
    </row>
    <row r="37" ht="12.75">
      <c r="G37"/>
    </row>
    <row r="38" ht="15">
      <c r="G38" s="148"/>
    </row>
    <row r="39" ht="12.75">
      <c r="G39"/>
    </row>
    <row r="40" ht="15">
      <c r="G40" s="148"/>
    </row>
    <row r="41" ht="12.75">
      <c r="G41"/>
    </row>
    <row r="42" ht="15">
      <c r="G42" s="148"/>
    </row>
    <row r="43" ht="12.75">
      <c r="G43"/>
    </row>
    <row r="44" ht="15">
      <c r="G44" s="148"/>
    </row>
    <row r="45" ht="12.75">
      <c r="G45"/>
    </row>
    <row r="46" ht="12.75">
      <c r="G46"/>
    </row>
    <row r="47" ht="15">
      <c r="G47" s="148"/>
    </row>
    <row r="48" ht="12.75">
      <c r="G48"/>
    </row>
    <row r="49" ht="15">
      <c r="G49" s="148"/>
    </row>
    <row r="50" ht="12.75">
      <c r="G50"/>
    </row>
    <row r="51" ht="15">
      <c r="G51" s="148"/>
    </row>
    <row r="52" ht="12.75">
      <c r="G52"/>
    </row>
    <row r="53" ht="12.75">
      <c r="G53"/>
    </row>
    <row r="54" ht="15">
      <c r="G54" s="148"/>
    </row>
    <row r="55" ht="12.75">
      <c r="G55"/>
    </row>
    <row r="56" ht="15">
      <c r="G56" s="148"/>
    </row>
    <row r="57" ht="12.75">
      <c r="G57"/>
    </row>
    <row r="58" ht="15">
      <c r="G58" s="148"/>
    </row>
    <row r="59" ht="12.75">
      <c r="G59"/>
    </row>
    <row r="60" ht="12.75">
      <c r="G60"/>
    </row>
    <row r="61" ht="15">
      <c r="G61" s="148"/>
    </row>
    <row r="62" ht="12.75">
      <c r="G62"/>
    </row>
    <row r="63" ht="15">
      <c r="G63" s="148"/>
    </row>
    <row r="64" ht="12.75">
      <c r="G64"/>
    </row>
    <row r="65" ht="15">
      <c r="G65" s="148"/>
    </row>
    <row r="66" ht="12.75">
      <c r="G66"/>
    </row>
    <row r="67" ht="15">
      <c r="G67" s="148"/>
    </row>
    <row r="68" ht="12.75">
      <c r="G68"/>
    </row>
    <row r="69" ht="12.75">
      <c r="G69"/>
    </row>
    <row r="70" ht="15">
      <c r="G70" s="148"/>
    </row>
    <row r="71" ht="12.75">
      <c r="G71"/>
    </row>
    <row r="72" ht="14.25">
      <c r="G72" s="153"/>
    </row>
    <row r="73" ht="12.75">
      <c r="G73"/>
    </row>
    <row r="74" ht="15">
      <c r="G74" s="148"/>
    </row>
    <row r="75" ht="12.75">
      <c r="G75"/>
    </row>
    <row r="76" ht="14.25">
      <c r="G76" s="153"/>
    </row>
    <row r="77" ht="12.75">
      <c r="G77"/>
    </row>
    <row r="78" ht="15">
      <c r="G78" s="148"/>
    </row>
    <row r="79" ht="12.75">
      <c r="G79"/>
    </row>
    <row r="80" ht="15">
      <c r="G80" s="148"/>
    </row>
    <row r="81" ht="12.75">
      <c r="G81"/>
    </row>
  </sheetData>
  <sheetProtection/>
  <mergeCells count="9">
    <mergeCell ref="F5:F7"/>
    <mergeCell ref="A12:B12"/>
    <mergeCell ref="A20:B20"/>
    <mergeCell ref="A2:D2"/>
    <mergeCell ref="A5:A7"/>
    <mergeCell ref="B5:B7"/>
    <mergeCell ref="C5:C7"/>
    <mergeCell ref="D5:D7"/>
    <mergeCell ref="E5:E7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25">
      <selection activeCell="L15" sqref="L15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7.57421875" style="0" customWidth="1"/>
    <col min="4" max="4" width="17.28125" style="0" customWidth="1"/>
    <col min="5" max="5" width="39.8515625" style="0" customWidth="1"/>
    <col min="6" max="6" width="13.140625" style="0" customWidth="1"/>
    <col min="7" max="7" width="12.421875" style="0" customWidth="1"/>
    <col min="8" max="8" width="11.421875" style="13" customWidth="1"/>
    <col min="9" max="9" width="11.28125" style="0" customWidth="1"/>
    <col min="10" max="10" width="11.140625" style="0" customWidth="1"/>
  </cols>
  <sheetData>
    <row r="1" spans="1:9" ht="15.75">
      <c r="A1" s="163"/>
      <c r="B1" s="163"/>
      <c r="C1" s="163"/>
      <c r="D1" s="163" t="s">
        <v>131</v>
      </c>
      <c r="E1" s="164" t="s">
        <v>149</v>
      </c>
      <c r="F1" s="165" t="s">
        <v>152</v>
      </c>
      <c r="G1" s="166"/>
      <c r="H1" s="167"/>
      <c r="I1" s="164"/>
    </row>
    <row r="2" spans="1:8" ht="15.75" customHeight="1">
      <c r="A2" s="163"/>
      <c r="B2" s="163"/>
      <c r="C2" s="163"/>
      <c r="D2" s="163"/>
      <c r="E2" s="163"/>
      <c r="F2" s="382" t="s">
        <v>287</v>
      </c>
      <c r="G2" s="382"/>
      <c r="H2" s="382"/>
    </row>
    <row r="3" spans="1:8" ht="15.75" customHeight="1">
      <c r="A3" s="163"/>
      <c r="B3" s="163"/>
      <c r="C3" s="163"/>
      <c r="D3" s="163"/>
      <c r="E3" s="163"/>
      <c r="F3" s="177"/>
      <c r="G3" s="177"/>
      <c r="H3" s="177"/>
    </row>
    <row r="4" spans="1:8" ht="45" customHeight="1">
      <c r="A4" s="383" t="s">
        <v>252</v>
      </c>
      <c r="B4" s="383"/>
      <c r="C4" s="383"/>
      <c r="D4" s="384"/>
      <c r="E4" s="384"/>
      <c r="F4" s="384"/>
      <c r="G4" s="384"/>
      <c r="H4" s="384"/>
    </row>
    <row r="5" spans="1:8" ht="6" customHeight="1" hidden="1">
      <c r="A5" s="168"/>
      <c r="B5" s="168"/>
      <c r="C5" s="168"/>
      <c r="D5" s="168"/>
      <c r="E5" s="168"/>
      <c r="F5" s="168"/>
      <c r="G5" s="168"/>
      <c r="H5" s="169"/>
    </row>
    <row r="6" spans="1:8" ht="12.75" customHeight="1" hidden="1">
      <c r="A6" s="170"/>
      <c r="B6" s="170"/>
      <c r="C6" s="170"/>
      <c r="D6" s="170"/>
      <c r="E6" s="170"/>
      <c r="F6" s="170"/>
      <c r="G6" s="170"/>
      <c r="H6" s="171"/>
    </row>
    <row r="7" spans="1:10" ht="15" customHeight="1">
      <c r="A7" s="385" t="s">
        <v>31</v>
      </c>
      <c r="B7" s="385" t="s">
        <v>0</v>
      </c>
      <c r="C7" s="385" t="s">
        <v>9</v>
      </c>
      <c r="D7" s="388" t="s">
        <v>132</v>
      </c>
      <c r="E7" s="388" t="s">
        <v>133</v>
      </c>
      <c r="F7" s="395" t="s">
        <v>38</v>
      </c>
      <c r="G7" s="395" t="s">
        <v>39</v>
      </c>
      <c r="H7" s="395" t="s">
        <v>151</v>
      </c>
      <c r="I7" s="395" t="s">
        <v>134</v>
      </c>
      <c r="J7" s="395"/>
    </row>
    <row r="8" spans="1:10" ht="15" customHeight="1">
      <c r="A8" s="386"/>
      <c r="B8" s="386"/>
      <c r="C8" s="386"/>
      <c r="D8" s="389"/>
      <c r="E8" s="391"/>
      <c r="F8" s="395"/>
      <c r="G8" s="395"/>
      <c r="H8" s="395"/>
      <c r="I8" s="395"/>
      <c r="J8" s="395"/>
    </row>
    <row r="9" spans="1:10" ht="15" customHeight="1">
      <c r="A9" s="386"/>
      <c r="B9" s="386"/>
      <c r="C9" s="386"/>
      <c r="D9" s="389"/>
      <c r="E9" s="391"/>
      <c r="F9" s="395"/>
      <c r="G9" s="395"/>
      <c r="H9" s="395"/>
      <c r="I9" s="395"/>
      <c r="J9" s="395"/>
    </row>
    <row r="10" spans="1:10" ht="15" customHeight="1">
      <c r="A10" s="386"/>
      <c r="B10" s="386"/>
      <c r="C10" s="386"/>
      <c r="D10" s="389"/>
      <c r="E10" s="391"/>
      <c r="F10" s="395"/>
      <c r="G10" s="395"/>
      <c r="H10" s="395"/>
      <c r="I10" s="396" t="s">
        <v>2</v>
      </c>
      <c r="J10" s="397" t="s">
        <v>4</v>
      </c>
    </row>
    <row r="11" spans="1:10" ht="10.5" customHeight="1">
      <c r="A11" s="386"/>
      <c r="B11" s="386"/>
      <c r="C11" s="386"/>
      <c r="D11" s="389"/>
      <c r="E11" s="391"/>
      <c r="F11" s="395"/>
      <c r="G11" s="395"/>
      <c r="H11" s="395"/>
      <c r="I11" s="396"/>
      <c r="J11" s="397"/>
    </row>
    <row r="12" spans="1:10" ht="3.75" customHeight="1" hidden="1">
      <c r="A12" s="387"/>
      <c r="B12" s="387"/>
      <c r="C12" s="387"/>
      <c r="D12" s="390"/>
      <c r="E12" s="392"/>
      <c r="F12" s="395"/>
      <c r="G12" s="395"/>
      <c r="H12" s="395"/>
      <c r="I12" s="396"/>
      <c r="J12" s="397"/>
    </row>
    <row r="13" spans="1:10" s="209" customFormat="1" ht="14.25" customHeight="1">
      <c r="A13" s="206">
        <v>1</v>
      </c>
      <c r="B13" s="207">
        <v>2</v>
      </c>
      <c r="C13" s="207">
        <v>3</v>
      </c>
      <c r="D13" s="207">
        <v>4</v>
      </c>
      <c r="E13" s="207">
        <v>5</v>
      </c>
      <c r="F13" s="208">
        <v>6</v>
      </c>
      <c r="G13" s="208">
        <v>7</v>
      </c>
      <c r="H13" s="208">
        <v>8</v>
      </c>
      <c r="I13" s="208">
        <v>9</v>
      </c>
      <c r="J13" s="208">
        <v>10</v>
      </c>
    </row>
    <row r="14" spans="1:10" ht="31.5">
      <c r="A14" s="172">
        <v>1</v>
      </c>
      <c r="B14" s="172">
        <v>600</v>
      </c>
      <c r="C14" s="172">
        <v>60016</v>
      </c>
      <c r="D14" s="172" t="s">
        <v>135</v>
      </c>
      <c r="E14" s="172" t="s">
        <v>170</v>
      </c>
      <c r="F14" s="252">
        <v>13922.53</v>
      </c>
      <c r="G14" s="251">
        <v>13870.71</v>
      </c>
      <c r="H14" s="251">
        <f>G14*100/F14</f>
        <v>99.62779753392522</v>
      </c>
      <c r="I14" s="251">
        <v>13870.71</v>
      </c>
      <c r="J14" s="251"/>
    </row>
    <row r="15" spans="1:10" ht="38.25" customHeight="1">
      <c r="A15" s="172">
        <v>2</v>
      </c>
      <c r="B15" s="172">
        <v>600</v>
      </c>
      <c r="C15" s="172">
        <v>60016</v>
      </c>
      <c r="D15" s="172" t="s">
        <v>136</v>
      </c>
      <c r="E15" s="172" t="s">
        <v>236</v>
      </c>
      <c r="F15" s="252">
        <v>42650.18</v>
      </c>
      <c r="G15" s="251">
        <v>42467.96</v>
      </c>
      <c r="H15" s="251">
        <f aca="true" t="shared" si="0" ref="H15:H34">G15*100/F15</f>
        <v>99.57275678555166</v>
      </c>
      <c r="I15" s="251">
        <v>42467.96</v>
      </c>
      <c r="J15" s="251"/>
    </row>
    <row r="16" spans="1:10" ht="31.5">
      <c r="A16" s="172">
        <v>3</v>
      </c>
      <c r="B16" s="172">
        <v>900</v>
      </c>
      <c r="C16" s="172">
        <v>90095</v>
      </c>
      <c r="D16" s="172" t="s">
        <v>136</v>
      </c>
      <c r="E16" s="172" t="s">
        <v>237</v>
      </c>
      <c r="F16" s="253">
        <v>2000</v>
      </c>
      <c r="G16" s="251">
        <v>1599</v>
      </c>
      <c r="H16" s="251">
        <f t="shared" si="0"/>
        <v>79.95</v>
      </c>
      <c r="I16" s="251">
        <v>1599</v>
      </c>
      <c r="J16" s="251"/>
    </row>
    <row r="17" spans="1:10" ht="32.25" customHeight="1">
      <c r="A17" s="172">
        <v>4</v>
      </c>
      <c r="B17" s="172">
        <v>750</v>
      </c>
      <c r="C17" s="172">
        <v>75075</v>
      </c>
      <c r="D17" s="172" t="s">
        <v>136</v>
      </c>
      <c r="E17" s="172" t="s">
        <v>238</v>
      </c>
      <c r="F17" s="253">
        <v>500</v>
      </c>
      <c r="G17" s="251">
        <v>456</v>
      </c>
      <c r="H17" s="251">
        <f t="shared" si="0"/>
        <v>91.2</v>
      </c>
      <c r="I17" s="251">
        <v>456</v>
      </c>
      <c r="J17" s="251"/>
    </row>
    <row r="18" spans="1:10" ht="31.5">
      <c r="A18" s="172">
        <v>5</v>
      </c>
      <c r="B18" s="172">
        <v>926</v>
      </c>
      <c r="C18" s="172">
        <v>92601</v>
      </c>
      <c r="D18" s="178" t="s">
        <v>205</v>
      </c>
      <c r="E18" s="172" t="s">
        <v>266</v>
      </c>
      <c r="F18" s="253">
        <v>15050.06</v>
      </c>
      <c r="G18" s="251">
        <v>14896</v>
      </c>
      <c r="H18" s="251">
        <f t="shared" si="0"/>
        <v>98.97634959594846</v>
      </c>
      <c r="I18" s="251">
        <v>14896</v>
      </c>
      <c r="J18" s="251"/>
    </row>
    <row r="19" spans="1:10" ht="31.5">
      <c r="A19" s="172">
        <v>6</v>
      </c>
      <c r="B19" s="172">
        <v>921</v>
      </c>
      <c r="C19" s="172">
        <v>92109</v>
      </c>
      <c r="D19" s="172" t="s">
        <v>137</v>
      </c>
      <c r="E19" s="172" t="s">
        <v>239</v>
      </c>
      <c r="F19" s="252">
        <v>20687.71</v>
      </c>
      <c r="G19" s="251">
        <v>20680</v>
      </c>
      <c r="H19" s="251">
        <f t="shared" si="0"/>
        <v>99.9627314961395</v>
      </c>
      <c r="I19" s="251">
        <v>20680</v>
      </c>
      <c r="J19" s="251"/>
    </row>
    <row r="20" spans="1:10" ht="47.25">
      <c r="A20" s="172">
        <v>7</v>
      </c>
      <c r="B20" s="172">
        <v>600</v>
      </c>
      <c r="C20" s="172">
        <v>60016</v>
      </c>
      <c r="D20" s="172" t="s">
        <v>138</v>
      </c>
      <c r="E20" s="172" t="s">
        <v>240</v>
      </c>
      <c r="F20" s="252">
        <v>6150</v>
      </c>
      <c r="G20" s="251">
        <v>6150</v>
      </c>
      <c r="H20" s="251">
        <f t="shared" si="0"/>
        <v>100</v>
      </c>
      <c r="I20" s="251">
        <v>6150</v>
      </c>
      <c r="J20" s="251"/>
    </row>
    <row r="21" spans="1:10" ht="31.5">
      <c r="A21" s="172">
        <v>8</v>
      </c>
      <c r="B21" s="172">
        <v>600</v>
      </c>
      <c r="C21" s="172">
        <v>60016</v>
      </c>
      <c r="D21" s="172" t="s">
        <v>138</v>
      </c>
      <c r="E21" s="172" t="s">
        <v>241</v>
      </c>
      <c r="F21" s="252">
        <v>11694.37</v>
      </c>
      <c r="G21" s="251">
        <v>11694.37</v>
      </c>
      <c r="H21" s="251">
        <f t="shared" si="0"/>
        <v>100</v>
      </c>
      <c r="I21" s="251">
        <v>11694.37</v>
      </c>
      <c r="J21" s="251"/>
    </row>
    <row r="22" spans="1:10" ht="47.25">
      <c r="A22" s="172">
        <v>9</v>
      </c>
      <c r="B22" s="172">
        <v>921</v>
      </c>
      <c r="C22" s="172">
        <v>92109</v>
      </c>
      <c r="D22" s="172" t="s">
        <v>206</v>
      </c>
      <c r="E22" s="172" t="s">
        <v>242</v>
      </c>
      <c r="F22" s="252">
        <v>2300</v>
      </c>
      <c r="G22" s="251">
        <v>2300</v>
      </c>
      <c r="H22" s="251">
        <f t="shared" si="0"/>
        <v>100</v>
      </c>
      <c r="I22" s="251">
        <v>2300</v>
      </c>
      <c r="J22" s="251"/>
    </row>
    <row r="23" spans="1:10" ht="31.5">
      <c r="A23" s="172">
        <v>10</v>
      </c>
      <c r="B23" s="172">
        <v>921</v>
      </c>
      <c r="C23" s="172">
        <v>92109</v>
      </c>
      <c r="D23" s="172" t="s">
        <v>206</v>
      </c>
      <c r="E23" s="172" t="s">
        <v>243</v>
      </c>
      <c r="F23" s="252">
        <v>7234.64</v>
      </c>
      <c r="G23" s="251">
        <v>7120.74</v>
      </c>
      <c r="H23" s="251">
        <f t="shared" si="0"/>
        <v>98.42563002443798</v>
      </c>
      <c r="I23" s="251">
        <v>7120.74</v>
      </c>
      <c r="J23" s="251"/>
    </row>
    <row r="24" spans="1:10" ht="30" customHeight="1">
      <c r="A24" s="172">
        <v>11</v>
      </c>
      <c r="B24" s="172">
        <v>921</v>
      </c>
      <c r="C24" s="172">
        <v>92109</v>
      </c>
      <c r="D24" s="172" t="s">
        <v>206</v>
      </c>
      <c r="E24" s="172" t="s">
        <v>244</v>
      </c>
      <c r="F24" s="252">
        <v>4731.05</v>
      </c>
      <c r="G24" s="251">
        <v>4731.05</v>
      </c>
      <c r="H24" s="251">
        <f t="shared" si="0"/>
        <v>100</v>
      </c>
      <c r="I24" s="251">
        <v>4731.05</v>
      </c>
      <c r="J24" s="251"/>
    </row>
    <row r="25" spans="1:10" ht="31.5">
      <c r="A25" s="172">
        <v>12</v>
      </c>
      <c r="B25" s="172">
        <v>600</v>
      </c>
      <c r="C25" s="172">
        <v>60016</v>
      </c>
      <c r="D25" s="172" t="s">
        <v>139</v>
      </c>
      <c r="E25" s="172" t="s">
        <v>245</v>
      </c>
      <c r="F25" s="252">
        <v>33237.59</v>
      </c>
      <c r="G25" s="251">
        <v>33165.72</v>
      </c>
      <c r="H25" s="251">
        <f t="shared" si="0"/>
        <v>99.78376891946739</v>
      </c>
      <c r="I25" s="251">
        <v>33165.72</v>
      </c>
      <c r="J25" s="251"/>
    </row>
    <row r="26" spans="1:10" ht="47.25">
      <c r="A26" s="172">
        <v>13</v>
      </c>
      <c r="B26" s="172">
        <v>600</v>
      </c>
      <c r="C26" s="172">
        <v>60016</v>
      </c>
      <c r="D26" s="172" t="s">
        <v>140</v>
      </c>
      <c r="E26" s="172" t="s">
        <v>246</v>
      </c>
      <c r="F26" s="252">
        <v>3700</v>
      </c>
      <c r="G26" s="251">
        <v>3700</v>
      </c>
      <c r="H26" s="251">
        <f t="shared" si="0"/>
        <v>100</v>
      </c>
      <c r="I26" s="251">
        <v>3700</v>
      </c>
      <c r="J26" s="251"/>
    </row>
    <row r="27" spans="1:10" ht="31.5">
      <c r="A27" s="172">
        <v>14</v>
      </c>
      <c r="B27" s="172">
        <v>600</v>
      </c>
      <c r="C27" s="172">
        <v>60016</v>
      </c>
      <c r="D27" s="172" t="s">
        <v>140</v>
      </c>
      <c r="E27" s="172" t="s">
        <v>247</v>
      </c>
      <c r="F27" s="252">
        <v>45323</v>
      </c>
      <c r="G27" s="251">
        <v>45310.99</v>
      </c>
      <c r="H27" s="251">
        <f t="shared" si="0"/>
        <v>99.97350131279924</v>
      </c>
      <c r="I27" s="251">
        <v>45310.99</v>
      </c>
      <c r="J27" s="251"/>
    </row>
    <row r="28" spans="1:10" ht="47.25">
      <c r="A28" s="172">
        <v>15</v>
      </c>
      <c r="B28" s="172">
        <v>921</v>
      </c>
      <c r="C28" s="172">
        <v>92109</v>
      </c>
      <c r="D28" s="172" t="s">
        <v>141</v>
      </c>
      <c r="E28" s="172" t="s">
        <v>248</v>
      </c>
      <c r="F28" s="252">
        <v>27648.97</v>
      </c>
      <c r="G28" s="251">
        <v>27399</v>
      </c>
      <c r="H28" s="251">
        <f t="shared" si="0"/>
        <v>99.09591568872186</v>
      </c>
      <c r="I28" s="251">
        <v>0</v>
      </c>
      <c r="J28" s="251">
        <v>27399</v>
      </c>
    </row>
    <row r="29" spans="1:10" ht="31.5" customHeight="1">
      <c r="A29" s="172">
        <v>16</v>
      </c>
      <c r="B29" s="172">
        <v>710</v>
      </c>
      <c r="C29" s="172">
        <v>71004</v>
      </c>
      <c r="D29" s="172" t="s">
        <v>142</v>
      </c>
      <c r="E29" s="172" t="s">
        <v>249</v>
      </c>
      <c r="F29" s="252">
        <v>17220</v>
      </c>
      <c r="G29" s="251">
        <v>17220</v>
      </c>
      <c r="H29" s="251">
        <f t="shared" si="0"/>
        <v>100</v>
      </c>
      <c r="I29" s="251">
        <v>17220</v>
      </c>
      <c r="J29" s="251"/>
    </row>
    <row r="30" spans="1:10" ht="31.5" customHeight="1">
      <c r="A30" s="172">
        <v>17</v>
      </c>
      <c r="B30" s="172">
        <v>750</v>
      </c>
      <c r="C30" s="172">
        <v>75075</v>
      </c>
      <c r="D30" s="172" t="s">
        <v>142</v>
      </c>
      <c r="E30" s="172" t="s">
        <v>286</v>
      </c>
      <c r="F30" s="252">
        <v>3222.59</v>
      </c>
      <c r="G30" s="251">
        <v>2855</v>
      </c>
      <c r="H30" s="251">
        <f t="shared" si="0"/>
        <v>88.59333641574013</v>
      </c>
      <c r="I30" s="251">
        <v>2855</v>
      </c>
      <c r="J30" s="251"/>
    </row>
    <row r="31" spans="1:10" ht="36.75" customHeight="1">
      <c r="A31" s="172">
        <v>18</v>
      </c>
      <c r="B31" s="172">
        <v>600</v>
      </c>
      <c r="C31" s="172">
        <v>60016</v>
      </c>
      <c r="D31" s="172" t="s">
        <v>150</v>
      </c>
      <c r="E31" s="172" t="s">
        <v>207</v>
      </c>
      <c r="F31" s="252">
        <v>14559.83</v>
      </c>
      <c r="G31" s="251">
        <v>14490.63</v>
      </c>
      <c r="H31" s="251">
        <f t="shared" si="0"/>
        <v>99.52471972543636</v>
      </c>
      <c r="I31" s="251">
        <v>14490.63</v>
      </c>
      <c r="J31" s="251"/>
    </row>
    <row r="32" spans="1:10" ht="42" customHeight="1">
      <c r="A32" s="172">
        <v>19</v>
      </c>
      <c r="B32" s="173">
        <v>600</v>
      </c>
      <c r="C32" s="173">
        <v>60016</v>
      </c>
      <c r="D32" s="172" t="s">
        <v>143</v>
      </c>
      <c r="E32" s="216" t="s">
        <v>250</v>
      </c>
      <c r="F32" s="252">
        <v>16569.77</v>
      </c>
      <c r="G32" s="251">
        <v>16560</v>
      </c>
      <c r="H32" s="251">
        <f t="shared" si="0"/>
        <v>99.94103720208548</v>
      </c>
      <c r="I32" s="251"/>
      <c r="J32" s="251">
        <v>16560</v>
      </c>
    </row>
    <row r="33" spans="1:10" ht="49.5" customHeight="1">
      <c r="A33" s="172">
        <v>20</v>
      </c>
      <c r="B33" s="230">
        <v>921</v>
      </c>
      <c r="C33" s="173">
        <v>92109</v>
      </c>
      <c r="D33" s="172" t="s">
        <v>144</v>
      </c>
      <c r="E33" s="174" t="s">
        <v>251</v>
      </c>
      <c r="F33" s="252">
        <v>17893.4</v>
      </c>
      <c r="G33" s="251">
        <v>17884.35</v>
      </c>
      <c r="H33" s="251">
        <f t="shared" si="0"/>
        <v>99.94942269216581</v>
      </c>
      <c r="I33" s="251"/>
      <c r="J33" s="251">
        <v>17884.35</v>
      </c>
    </row>
    <row r="34" spans="1:10" ht="21.75" customHeight="1">
      <c r="A34" s="393" t="s">
        <v>1</v>
      </c>
      <c r="B34" s="394"/>
      <c r="C34" s="394"/>
      <c r="D34" s="394"/>
      <c r="E34" s="175"/>
      <c r="F34" s="254">
        <f>SUM(F14:F33)</f>
        <v>306295.69000000006</v>
      </c>
      <c r="G34" s="254">
        <f>SUM(G14:G33)</f>
        <v>304551.51999999996</v>
      </c>
      <c r="H34" s="251">
        <f t="shared" si="0"/>
        <v>99.43056005783167</v>
      </c>
      <c r="I34" s="251">
        <f>SUM(I14:I33)</f>
        <v>242708.16999999998</v>
      </c>
      <c r="J34" s="251">
        <f>SUM(J14:J33)</f>
        <v>61843.35</v>
      </c>
    </row>
  </sheetData>
  <sheetProtection/>
  <mergeCells count="14">
    <mergeCell ref="A34:D34"/>
    <mergeCell ref="F7:F12"/>
    <mergeCell ref="G7:G12"/>
    <mergeCell ref="H7:H12"/>
    <mergeCell ref="I10:I12"/>
    <mergeCell ref="I7:J9"/>
    <mergeCell ref="J10:J12"/>
    <mergeCell ref="F2:H2"/>
    <mergeCell ref="A4:H4"/>
    <mergeCell ref="A7:A12"/>
    <mergeCell ref="B7:B12"/>
    <mergeCell ref="C7:C12"/>
    <mergeCell ref="D7:D12"/>
    <mergeCell ref="E7:E1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 Szymkowiak</cp:lastModifiedBy>
  <cp:lastPrinted>2023-03-14T12:42:50Z</cp:lastPrinted>
  <dcterms:modified xsi:type="dcterms:W3CDTF">2023-03-14T12:44:13Z</dcterms:modified>
  <cp:category/>
  <cp:version/>
  <cp:contentType/>
  <cp:contentStatus/>
</cp:coreProperties>
</file>